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AM" sheetId="1" r:id="rId4"/>
    <sheet state="visible" name="1 - Maskin Centralt" sheetId="2" r:id="rId5"/>
    <sheet state="visible" name="2 - Bussnämnden" sheetId="3" r:id="rId6"/>
    <sheet state="visible" name="3 - Festgruppen" sheetId="4" r:id="rId7"/>
    <sheet state="visible" name="4 - Grafiknämnden" sheetId="5" r:id="rId8"/>
    <sheet state="visible" name="5 - Idrottsnämnden" sheetId="6" r:id="rId9"/>
    <sheet state="visible" name="6 - Internationella gruppen" sheetId="7" r:id="rId10"/>
    <sheet state="visible" name="7 - Jipponämnden" sheetId="8" r:id="rId11"/>
    <sheet state="visible" name="8 - JML-nämnden" sheetId="9" r:id="rId12"/>
    <sheet state="visible" name="9 - KBM" sheetId="10" r:id="rId13"/>
    <sheet state="visible" name="10 - KLIRR" sheetId="11" r:id="rId14"/>
    <sheet state="visible" name="11 - MSN" sheetId="12" r:id="rId15"/>
    <sheet state="visible" name="12 - Nyhetsbyrån" sheetId="13" r:id="rId16"/>
    <sheet state="visible" name="13 - Näringslivsnämnden" sheetId="14" r:id="rId17"/>
    <sheet state="visible" name="14 - Smörjkammarnämnden" sheetId="15" r:id="rId18"/>
    <sheet state="visible" name="15 - Studienämnden" sheetId="16" r:id="rId19"/>
    <sheet state="visible" name="16 - Skärmnämnden" sheetId="17" r:id="rId20"/>
    <sheet state="visible" name="17 - Klubbnissarna" sheetId="18" r:id="rId21"/>
    <sheet state="visible" name="18 - Sexmästeriet" sheetId="19" r:id="rId22"/>
    <sheet state="visible" name="19 - VPK" sheetId="20" r:id="rId23"/>
    <sheet state="visible" name="20 - Jubelspexet" sheetId="21" r:id="rId24"/>
    <sheet state="visible" name="21 - Moment" sheetId="22" r:id="rId25"/>
    <sheet state="visible" name="22 - Phösningen" sheetId="23" r:id="rId26"/>
    <sheet state="visible" name="23 - Föreningar" sheetId="24" r:id="rId27"/>
    <sheet state="visible" name="99 - Mall" sheetId="25" r:id="rId28"/>
  </sheets>
  <definedNames/>
  <calcPr/>
</workbook>
</file>

<file path=xl/sharedStrings.xml><?xml version="1.0" encoding="utf-8"?>
<sst xmlns="http://schemas.openxmlformats.org/spreadsheetml/2006/main" count="895" uniqueCount="294">
  <si>
    <t>RAMBUDGET KUNGLIGA MASKINSEKTIONEN 2024-2025</t>
  </si>
  <si>
    <t>RESULTAT</t>
  </si>
  <si>
    <t>INTÄKTER</t>
  </si>
  <si>
    <t>UTGIFTER</t>
  </si>
  <si>
    <t>Grupp</t>
  </si>
  <si>
    <t>Budget</t>
  </si>
  <si>
    <t>Utfall</t>
  </si>
  <si>
    <t>Kommentar</t>
  </si>
  <si>
    <t>1 - Maskin Centralt</t>
  </si>
  <si>
    <t>2 - Bussnämnden</t>
  </si>
  <si>
    <t>3 - Festgruppen</t>
  </si>
  <si>
    <t>4 - Grafiknämnden</t>
  </si>
  <si>
    <t>5 - Idrottsnämnden</t>
  </si>
  <si>
    <t>6 - Internationella gruppen</t>
  </si>
  <si>
    <t>7 - Jipponämnden</t>
  </si>
  <si>
    <t>8 - JML-nämnden</t>
  </si>
  <si>
    <t>9 - KBM</t>
  </si>
  <si>
    <t>10 - KLiRR</t>
  </si>
  <si>
    <t>11 - MSN</t>
  </si>
  <si>
    <t>12 - Nyhetsbyrån</t>
  </si>
  <si>
    <t>13 - Näringslivsnämnden</t>
  </si>
  <si>
    <t>14 - Smörjkammarnämnden</t>
  </si>
  <si>
    <t>15 - Studienämnden</t>
  </si>
  <si>
    <t>16 - Skärmnämnden</t>
  </si>
  <si>
    <t>17 - Klubbnissarna</t>
  </si>
  <si>
    <t>18 - Sexmästeriet</t>
  </si>
  <si>
    <t>19 - VPK</t>
  </si>
  <si>
    <t>20 - Jubelspexet</t>
  </si>
  <si>
    <t>Bekräftat bidrag från ABF, 40k</t>
  </si>
  <si>
    <t>21 - Moment</t>
  </si>
  <si>
    <t>40.4% vinstmarginal</t>
  </si>
  <si>
    <t>22 - Phösningen</t>
  </si>
  <si>
    <t>23 - Föreningar</t>
  </si>
  <si>
    <t>Totalt</t>
  </si>
  <si>
    <t>Maskin Centralt</t>
  </si>
  <si>
    <t>Styrelsen:</t>
  </si>
  <si>
    <t>KF:</t>
  </si>
  <si>
    <t>Valberedningen:</t>
  </si>
  <si>
    <t>SUMMA</t>
  </si>
  <si>
    <t>Antal nämndmedlemmar:</t>
  </si>
  <si>
    <t>1053 - ITM-bidrag</t>
  </si>
  <si>
    <t>M-2023-2350 Beslut ITM-bidrag</t>
  </si>
  <si>
    <t>1528 - Styrelsen - Intern representation</t>
  </si>
  <si>
    <t>1542 - Medlemsavgifter</t>
  </si>
  <si>
    <t>Baserat på år 2024</t>
  </si>
  <si>
    <t>1522 - Styrelsen - Extern representation</t>
  </si>
  <si>
    <t>1503 - Sångböcker</t>
  </si>
  <si>
    <t>1521 - Styrelsen - Uppmuntran</t>
  </si>
  <si>
    <t>1523 - Styrelsen - Överlämning</t>
  </si>
  <si>
    <t>5049 - Styrelsen - Förråd</t>
  </si>
  <si>
    <t>M (14 000), R1 (26252)</t>
  </si>
  <si>
    <t>1010 - Sektionsmötet</t>
  </si>
  <si>
    <t>1534 - MLG</t>
  </si>
  <si>
    <t>1533 - Förtroendevalda</t>
  </si>
  <si>
    <t>Brickor + MLG-märken</t>
  </si>
  <si>
    <t>1535 - Profilprodukter Nämndmedlemmar</t>
  </si>
  <si>
    <t>ca 20 000</t>
  </si>
  <si>
    <t>1015 - Kårfullmäktige - Uppmuntran</t>
  </si>
  <si>
    <t>5019 - Kårfullmäktige - Överlämning</t>
  </si>
  <si>
    <t>1531 - Valberedning - Uppmuntran</t>
  </si>
  <si>
    <t>41 - Valberedning - Överlämning</t>
  </si>
  <si>
    <t>1502 - Administration</t>
  </si>
  <si>
    <t>32 - SMART</t>
  </si>
  <si>
    <t>1509 - Korta projekt centralt</t>
  </si>
  <si>
    <t>1530 - Fanborgen</t>
  </si>
  <si>
    <t>9001 - Jubileumsfonden</t>
  </si>
  <si>
    <t>Justerad enl faktura</t>
  </si>
  <si>
    <t>1538 - STAD-utbildning</t>
  </si>
  <si>
    <t>1545 - Oväntade utgifter</t>
  </si>
  <si>
    <t>Bussnämnden</t>
  </si>
  <si>
    <t>Busshusse:</t>
  </si>
  <si>
    <t>Alfred Juhlin</t>
  </si>
  <si>
    <t>Antal medlemmar:</t>
  </si>
  <si>
    <t>1621 - BN - Utlån M-bussen</t>
  </si>
  <si>
    <t>1629 - BN - Uppmuntran</t>
  </si>
  <si>
    <t>5054 - BN - Överlämning</t>
  </si>
  <si>
    <t>1623 - BN - Reparation och underhåll</t>
  </si>
  <si>
    <t>6000+12000</t>
  </si>
  <si>
    <t>1625 - BN - Trängselskatt</t>
  </si>
  <si>
    <t>1626 - BN - Parkeringsavgifter</t>
  </si>
  <si>
    <t>För centralt, nämnder och föreningar</t>
  </si>
  <si>
    <t>1627 - BN - Alten övrigt</t>
  </si>
  <si>
    <t>1628 - BN - M-bussen övrigt</t>
  </si>
  <si>
    <t>1619 - BN - M-bussen CO2 skatt</t>
  </si>
  <si>
    <t>1618 - BN - Bränsle</t>
  </si>
  <si>
    <t>för maskin centralt, nämnder och föreningar</t>
  </si>
  <si>
    <t>Festgruppen</t>
  </si>
  <si>
    <t>Festledare:</t>
  </si>
  <si>
    <t>Karla Palmqvist</t>
  </si>
  <si>
    <t>1682 - FG - Fest 1</t>
  </si>
  <si>
    <t>1680 - FG - Uppmuntran</t>
  </si>
  <si>
    <t>1683 - FG - Fest 2</t>
  </si>
  <si>
    <t>5054 - FG - Överlämning</t>
  </si>
  <si>
    <t>1057 - FG - SAGA 1</t>
  </si>
  <si>
    <t>1061 - FG - SAGA 2</t>
  </si>
  <si>
    <t>Grafiknämnden</t>
  </si>
  <si>
    <t>GNO:</t>
  </si>
  <si>
    <t>Edvin Nyström</t>
  </si>
  <si>
    <t>1262 - GN - Profilprodukter till försäljning</t>
  </si>
  <si>
    <t>1260 - GN - Uppmuntran</t>
  </si>
  <si>
    <t>1261 - GN - Överlämning</t>
  </si>
  <si>
    <t>1263 - GN - Event</t>
  </si>
  <si>
    <t>Ex ritpub</t>
  </si>
  <si>
    <t>Idrottsnämnden</t>
  </si>
  <si>
    <t>Idrottsledare:</t>
  </si>
  <si>
    <t>Filip Johansson &amp; Hugo Orrenius</t>
  </si>
  <si>
    <t>1655 - IN - Aktiviteter</t>
  </si>
  <si>
    <t>1653 - IN - Uppmuntran</t>
  </si>
  <si>
    <t>1656 - THS Friskvårdsbidrag</t>
  </si>
  <si>
    <t>5058 - IN - Överlämning</t>
  </si>
  <si>
    <t>Internationella gruppen</t>
  </si>
  <si>
    <t>Head of International Relations:</t>
  </si>
  <si>
    <t>Alexander Rex</t>
  </si>
  <si>
    <t>1360 - IG - Sittning</t>
  </si>
  <si>
    <t>1363 - IG - Uppmuntran</t>
  </si>
  <si>
    <t>5060 - IG - Överlämning</t>
  </si>
  <si>
    <t>sportdag</t>
  </si>
  <si>
    <t>1361 - IG - Aktiviteter</t>
  </si>
  <si>
    <t>en sittning</t>
  </si>
  <si>
    <t>1364 - IG Mottagning</t>
  </si>
  <si>
    <t>Jipponämnden</t>
  </si>
  <si>
    <t>Jippomästare:</t>
  </si>
  <si>
    <t>Jacob Bårdén</t>
  </si>
  <si>
    <t>1700 - JN - Jippon</t>
  </si>
  <si>
    <t>1701 - JN - Uppmuntran</t>
  </si>
  <si>
    <t>5061 - JN - Överlämning</t>
  </si>
  <si>
    <t>JML-nämnden</t>
  </si>
  <si>
    <t>JML-ansvarig:</t>
  </si>
  <si>
    <t>Hilda Kallner</t>
  </si>
  <si>
    <t>1338 - JMLN - Uppmuntran</t>
  </si>
  <si>
    <t>1339 - JMLN - Aktiviteter och WS</t>
  </si>
  <si>
    <t>1347 - JMLN - Överlämning</t>
  </si>
  <si>
    <t>5103 - JMLN - Förbrukningsvaror</t>
  </si>
  <si>
    <t>Klubbmästeriet</t>
  </si>
  <si>
    <t>Klubbmästare:</t>
  </si>
  <si>
    <t>Erik Gelfgren &amp; Axel Jussi-Pekka</t>
  </si>
  <si>
    <t>5075 - KBM - Försäljning alkohol</t>
  </si>
  <si>
    <t>4242 - KBM - Uppmuntran</t>
  </si>
  <si>
    <t>5091 - KBM - ADA</t>
  </si>
  <si>
    <t>2999 - KBM - Överlämning</t>
  </si>
  <si>
    <t>5078 - KBM - Försäljning övrigt ex. mat</t>
  </si>
  <si>
    <t>2901 - KBM - Inköp alkohol</t>
  </si>
  <si>
    <t>2907 - KBM - Försäljning märken</t>
  </si>
  <si>
    <t>2902 - KBM - Inköp mat</t>
  </si>
  <si>
    <t>2903 - KBM - Pubar dekor</t>
  </si>
  <si>
    <t>5080 - KBM - Tentapubar dekor</t>
  </si>
  <si>
    <t>2916 - KBM - Tentapubclub</t>
  </si>
  <si>
    <t>5079 - KBM - Uppmuntran pub</t>
  </si>
  <si>
    <t>5090 - KBM - Inköp märken</t>
  </si>
  <si>
    <t>2915 - KBM - Inköp övrigt för pub</t>
  </si>
  <si>
    <t>2910 - KBM - Inköp Profilprodukter</t>
  </si>
  <si>
    <t>vinterjackor</t>
  </si>
  <si>
    <t>Kassörens lag inom redovisning och revision</t>
  </si>
  <si>
    <t>Kamrér:</t>
  </si>
  <si>
    <t>Erik Åström</t>
  </si>
  <si>
    <t>Inga intäker</t>
  </si>
  <si>
    <t>5095 - KLiRR - Uppmuntran</t>
  </si>
  <si>
    <t>5096 - KLiRR - Överlämning</t>
  </si>
  <si>
    <t>Maskinsektionens surströmmingsnämnd</t>
  </si>
  <si>
    <t>Surströmmingsakademiker:</t>
  </si>
  <si>
    <t>Linus Larsson</t>
  </si>
  <si>
    <t>1417 - MSN - FISQ</t>
  </si>
  <si>
    <t>1415 - MSN - Uppmuntran</t>
  </si>
  <si>
    <t>1421 - MSN - Profilprodukter till försäljning</t>
  </si>
  <si>
    <t>1414 - MSN - Överlämning</t>
  </si>
  <si>
    <t>1418 - MSN - Event 1</t>
  </si>
  <si>
    <t>1419 - MSN - Event 2</t>
  </si>
  <si>
    <t>Nyhetsbyrån</t>
  </si>
  <si>
    <t>Chefsredaktör:</t>
  </si>
  <si>
    <t>Elis Nyström</t>
  </si>
  <si>
    <t>Inga intäkter</t>
  </si>
  <si>
    <t>1280 - NB - Uppmuntran</t>
  </si>
  <si>
    <t>1281 - NB - Överlämning</t>
  </si>
  <si>
    <t>1282 - NB - Administration</t>
  </si>
  <si>
    <t>M-sidan</t>
  </si>
  <si>
    <t>1283 - NB - Projekt</t>
  </si>
  <si>
    <t>Näringslivsnämnden</t>
  </si>
  <si>
    <t>Näringslivsnämndens ordförande:</t>
  </si>
  <si>
    <t>Louise Dellgård</t>
  </si>
  <si>
    <t>1612 - NN - Annonsering</t>
  </si>
  <si>
    <t>1610 - NN - Uppmuntran</t>
  </si>
  <si>
    <t>1613 - NN - Företagsevent</t>
  </si>
  <si>
    <t>1615 - NN - Överlämning</t>
  </si>
  <si>
    <t>Mailchimp</t>
  </si>
  <si>
    <t>1616 - NN - Projekt</t>
  </si>
  <si>
    <t>Projekt som ex. ryggsäck</t>
  </si>
  <si>
    <t>Smörjkammarnämnden</t>
  </si>
  <si>
    <t>Smörjkammarnämndens ordförande</t>
  </si>
  <si>
    <t>Aston Jakobsson</t>
  </si>
  <si>
    <t>1646 - SkN - Uppmuntran</t>
  </si>
  <si>
    <t>5045 - SkN - Överlämning</t>
  </si>
  <si>
    <t>1647 - SkN - Kaffe och Te</t>
  </si>
  <si>
    <t>1642 - SkN - Upprustning</t>
  </si>
  <si>
    <t>1645 - SkN - Förbrukningsmaterial</t>
  </si>
  <si>
    <t>Studienämnden</t>
  </si>
  <si>
    <t>MPAS:</t>
  </si>
  <si>
    <t>Eric Forsell</t>
  </si>
  <si>
    <t>PPAS:</t>
  </si>
  <si>
    <t>MSNO:</t>
  </si>
  <si>
    <t>Marcus Bremander</t>
  </si>
  <si>
    <t>PSNO:</t>
  </si>
  <si>
    <t>MASK:</t>
  </si>
  <si>
    <t xml:space="preserve">Olof Helleblad Jonsson </t>
  </si>
  <si>
    <t>1635 - SN - Uppmuntran</t>
  </si>
  <si>
    <t>1328 - SN - Överlämning</t>
  </si>
  <si>
    <t>1634 - SN - Möten</t>
  </si>
  <si>
    <t>1636 - SN - Projekt</t>
  </si>
  <si>
    <t>Skärmnämnden</t>
  </si>
  <si>
    <t>Lysmask:</t>
  </si>
  <si>
    <t>Hugo Kilander</t>
  </si>
  <si>
    <t>5040 - SkärmN - Uppmuntran</t>
  </si>
  <si>
    <t>5043 - SkärmN - Överlämning</t>
  </si>
  <si>
    <t>5043 - SkärmN - Underhåll</t>
  </si>
  <si>
    <t>Klubbnissarna</t>
  </si>
  <si>
    <t>Tomteföräldrar:</t>
  </si>
  <si>
    <t>Isak Fahlin &amp; Alva Rudolphi</t>
  </si>
  <si>
    <t>1671 - Klubbnissarna - Ettans fest</t>
  </si>
  <si>
    <t>1670 - Klubbnissarna - Uppmuntran</t>
  </si>
  <si>
    <t>5063 - Klubbnissarna - Överlämning</t>
  </si>
  <si>
    <t>Sexmästeriet</t>
  </si>
  <si>
    <t>SexmästarN:</t>
  </si>
  <si>
    <t>Emilia Bernström</t>
  </si>
  <si>
    <t>1810 - Sexmästeriet</t>
  </si>
  <si>
    <t>För sittningsbesök</t>
  </si>
  <si>
    <t>Vinprovarkommittén</t>
  </si>
  <si>
    <t>VPK:</t>
  </si>
  <si>
    <t>1800 - VPK - Utprovning sektionsvin</t>
  </si>
  <si>
    <t>1500 alkvin, 250 alkfritt</t>
  </si>
  <si>
    <t>1801 - VPK - Vin till SM</t>
  </si>
  <si>
    <t>1200 alkvin, 250 alkfritt</t>
  </si>
  <si>
    <t>Jubelspexet</t>
  </si>
  <si>
    <t>Directeurer:</t>
  </si>
  <si>
    <t>Elin Väinloo &amp; Josef Ewerman</t>
  </si>
  <si>
    <t>≤130</t>
  </si>
  <si>
    <t>2L</t>
  </si>
  <si>
    <t>Dans</t>
  </si>
  <si>
    <t>Dekoren</t>
  </si>
  <si>
    <t>Directeur</t>
  </si>
  <si>
    <t>Doku</t>
  </si>
  <si>
    <t>Kören</t>
  </si>
  <si>
    <t>Manus</t>
  </si>
  <si>
    <t>MuP</t>
  </si>
  <si>
    <t>Orqestern</t>
  </si>
  <si>
    <t>PReko</t>
  </si>
  <si>
    <t>Regissörer</t>
  </si>
  <si>
    <t>Scenograf</t>
  </si>
  <si>
    <t>SKOJ</t>
  </si>
  <si>
    <t>SM</t>
  </si>
  <si>
    <t>Moment</t>
  </si>
  <si>
    <t>PL:</t>
  </si>
  <si>
    <t>Jacob Astberg</t>
  </si>
  <si>
    <t>5000 - Mässplatser</t>
  </si>
  <si>
    <t>5003 - Mässdagen</t>
  </si>
  <si>
    <t>5001 - Event</t>
  </si>
  <si>
    <t>5092 - Internevent</t>
  </si>
  <si>
    <t>5026 - Övrigt</t>
  </si>
  <si>
    <t>5004 - Uppmuntran</t>
  </si>
  <si>
    <t>5093 - Hållbarhet</t>
  </si>
  <si>
    <t>5002 - Marknadsföring</t>
  </si>
  <si>
    <t>5039 - Investeringar</t>
  </si>
  <si>
    <t>5005 - Bankett</t>
  </si>
  <si>
    <t>5083 - Fasta kostnader</t>
  </si>
  <si>
    <t>Phösningen</t>
  </si>
  <si>
    <t>ÖPH:</t>
  </si>
  <si>
    <t>Henrik Larsson &amp; Ellen Wistedt</t>
  </si>
  <si>
    <t>1 Allmänt</t>
  </si>
  <si>
    <t>2 DÄR</t>
  </si>
  <si>
    <t>3 Ek0</t>
  </si>
  <si>
    <t>4 HVM</t>
  </si>
  <si>
    <t>5 KPH</t>
  </si>
  <si>
    <t>6 Ledarna</t>
  </si>
  <si>
    <t>7 n0g</t>
  </si>
  <si>
    <t>8 n0llan</t>
  </si>
  <si>
    <t>9 nUppÖk</t>
  </si>
  <si>
    <t>10 PhÄLGH</t>
  </si>
  <si>
    <t>11 Phöto</t>
  </si>
  <si>
    <t>12 Spröpo</t>
  </si>
  <si>
    <t>13 ÖPH</t>
  </si>
  <si>
    <t>14 PHÖPO</t>
  </si>
  <si>
    <t>15 Quastrup</t>
  </si>
  <si>
    <t>Föreningar</t>
  </si>
  <si>
    <t>5009 - Osquar Mutter</t>
  </si>
  <si>
    <t>1507 - KMDK</t>
  </si>
  <si>
    <t>1501 - Maskineriet</t>
  </si>
  <si>
    <t>5085 - sMurf</t>
  </si>
  <si>
    <t>1505 - F1</t>
  </si>
  <si>
    <t>1510 - MIK</t>
  </si>
  <si>
    <t>1511 - MC</t>
  </si>
  <si>
    <t>5099 - KK</t>
  </si>
  <si>
    <t>1536 - Alumniföreningen</t>
  </si>
  <si>
    <t>Ingen verksamhet i höst</t>
  </si>
  <si>
    <t>1537 - Let M Dance</t>
  </si>
  <si>
    <t>BUDGET MALL</t>
  </si>
  <si>
    <t>C-DENNA NÄMND/ANNAT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</si>
</sst>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\ [$kr-41D]"/>
  </numFmts>
  <fonts count="21">
    <font>
      <sz val="10.0"/>
      <color rgb="FF000000"/>
      <name val="Georgia"/>
      <scheme val="minor"/>
    </font>
    <font>
      <b/>
      <sz val="30.0"/>
      <color rgb="FF990000"/>
      <name val="Georgia"/>
    </font>
    <font>
      <b/>
      <sz val="30.0"/>
      <color rgb="FFCC0000"/>
      <name val="Georgia"/>
    </font>
    <font>
      <color theme="1"/>
      <name val="Georgia"/>
    </font>
    <font>
      <b/>
      <sz val="24.0"/>
      <color rgb="FF666666"/>
      <name val="Georgia"/>
    </font>
    <font>
      <b/>
      <sz val="24.0"/>
      <color rgb="FFCC0000"/>
      <name val="Georgia"/>
    </font>
    <font>
      <b/>
      <sz val="16.0"/>
      <color rgb="FFFFFFFF"/>
      <name val="Georgia"/>
    </font>
    <font>
      <b/>
      <sz val="14.0"/>
      <color rgb="FFFFFFFF"/>
      <name val="Georgia"/>
    </font>
    <font>
      <u/>
      <sz val="12.0"/>
      <color theme="1"/>
      <name val="Georgia"/>
    </font>
    <font>
      <sz val="11.0"/>
      <color theme="1"/>
      <name val="Georgia"/>
    </font>
    <font>
      <u/>
      <sz val="12.0"/>
      <color theme="1"/>
      <name val="Georgia"/>
    </font>
    <font>
      <sz val="11.0"/>
      <color rgb="FFFFFFFF"/>
      <name val="Georgia"/>
    </font>
    <font>
      <b/>
      <color theme="1"/>
      <name val="Georgia"/>
    </font>
    <font>
      <u/>
      <sz val="10.0"/>
      <color theme="1"/>
      <name val="Georgia"/>
    </font>
    <font>
      <sz val="10.0"/>
      <color theme="1"/>
      <name val="Georgia"/>
    </font>
    <font>
      <u/>
      <sz val="10.0"/>
      <color theme="1"/>
      <name val="Georgia"/>
    </font>
    <font>
      <sz val="12.0"/>
      <color rgb="FFFFFFFF"/>
      <name val="Georgia"/>
    </font>
    <font>
      <u/>
      <sz val="10.0"/>
      <color rgb="FF000000"/>
      <name val="Georgia"/>
    </font>
    <font>
      <sz val="10.0"/>
      <color rgb="FF000000"/>
      <name val="Georgia"/>
    </font>
    <font>
      <u/>
      <color theme="1"/>
      <name val="Georgia"/>
    </font>
    <font>
      <sz val="10.0"/>
      <color rgb="FF1F1F1F"/>
      <name val="Georgia"/>
    </font>
  </fonts>
  <fills count="11">
    <fill>
      <patternFill patternType="none"/>
    </fill>
    <fill>
      <patternFill patternType="lightGray"/>
    </fill>
    <fill>
      <patternFill patternType="solid">
        <fgColor rgb="FF666666"/>
        <bgColor rgb="FF666666"/>
      </patternFill>
    </fill>
    <fill>
      <patternFill patternType="solid">
        <fgColor rgb="FFCC0000"/>
        <bgColor rgb="FFCC0000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</fills>
  <borders count="4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66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readingOrder="0"/>
    </xf>
    <xf borderId="0" fillId="0" fontId="2" numFmtId="164" xfId="0" applyAlignment="1" applyFont="1" applyNumberFormat="1">
      <alignment readingOrder="0"/>
    </xf>
    <xf borderId="0" fillId="0" fontId="3" numFmtId="164" xfId="0" applyFont="1" applyNumberFormat="1"/>
    <xf borderId="0" fillId="0" fontId="4" numFmtId="164" xfId="0" applyAlignment="1" applyFont="1" applyNumberFormat="1">
      <alignment readingOrder="0"/>
    </xf>
    <xf borderId="0" fillId="0" fontId="5" numFmtId="164" xfId="0" applyAlignment="1" applyFont="1" applyNumberFormat="1">
      <alignment readingOrder="0"/>
    </xf>
    <xf borderId="0" fillId="2" fontId="6" numFmtId="164" xfId="0" applyAlignment="1" applyFill="1" applyFont="1" applyNumberFormat="1">
      <alignment vertical="bottom"/>
    </xf>
    <xf borderId="0" fillId="2" fontId="7" numFmtId="164" xfId="0" applyAlignment="1" applyFont="1" applyNumberFormat="1">
      <alignment horizontal="center" vertical="bottom"/>
    </xf>
    <xf borderId="0" fillId="2" fontId="6" numFmtId="164" xfId="0" applyAlignment="1" applyFont="1" applyNumberFormat="1">
      <alignment horizontal="center" vertical="bottom"/>
    </xf>
    <xf borderId="0" fillId="3" fontId="6" numFmtId="164" xfId="0" applyAlignment="1" applyFill="1" applyFont="1" applyNumberFormat="1">
      <alignment vertical="bottom"/>
    </xf>
    <xf borderId="0" fillId="3" fontId="7" numFmtId="164" xfId="0" applyAlignment="1" applyFont="1" applyNumberFormat="1">
      <alignment horizontal="center" vertical="bottom"/>
    </xf>
    <xf borderId="0" fillId="3" fontId="6" numFmtId="164" xfId="0" applyAlignment="1" applyFont="1" applyNumberFormat="1">
      <alignment horizontal="center" vertical="bottom"/>
    </xf>
    <xf borderId="1" fillId="4" fontId="8" numFmtId="164" xfId="0" applyAlignment="1" applyBorder="1" applyFill="1" applyFont="1" applyNumberFormat="1">
      <alignment readingOrder="0" vertical="bottom"/>
    </xf>
    <xf borderId="1" fillId="4" fontId="9" numFmtId="164" xfId="0" applyAlignment="1" applyBorder="1" applyFont="1" applyNumberFormat="1">
      <alignment horizontal="right" vertical="bottom"/>
    </xf>
    <xf borderId="0" fillId="5" fontId="3" numFmtId="164" xfId="0" applyAlignment="1" applyFill="1" applyFont="1" applyNumberFormat="1">
      <alignment horizontal="right" vertical="bottom"/>
    </xf>
    <xf borderId="0" fillId="6" fontId="3" numFmtId="164" xfId="0" applyAlignment="1" applyFill="1" applyFont="1" applyNumberFormat="1">
      <alignment horizontal="right" vertical="bottom"/>
    </xf>
    <xf borderId="1" fillId="7" fontId="10" numFmtId="164" xfId="0" applyAlignment="1" applyBorder="1" applyFill="1" applyFont="1" applyNumberFormat="1">
      <alignment readingOrder="0" vertical="bottom"/>
    </xf>
    <xf borderId="1" fillId="7" fontId="9" numFmtId="164" xfId="0" applyAlignment="1" applyBorder="1" applyFont="1" applyNumberFormat="1">
      <alignment horizontal="right" vertical="bottom"/>
    </xf>
    <xf borderId="0" fillId="0" fontId="3" numFmtId="164" xfId="0" applyAlignment="1" applyFont="1" applyNumberFormat="1">
      <alignment horizontal="right" vertical="bottom"/>
    </xf>
    <xf borderId="0" fillId="0" fontId="3" numFmtId="164" xfId="0" applyAlignment="1" applyFont="1" applyNumberFormat="1">
      <alignment horizontal="right" readingOrder="0" vertical="bottom"/>
    </xf>
    <xf borderId="0" fillId="5" fontId="3" numFmtId="164" xfId="0" applyAlignment="1" applyFont="1" applyNumberFormat="1">
      <alignment horizontal="right" readingOrder="0" vertical="bottom"/>
    </xf>
    <xf borderId="0" fillId="6" fontId="3" numFmtId="164" xfId="0" applyAlignment="1" applyFont="1" applyNumberFormat="1">
      <alignment horizontal="right" readingOrder="0" vertical="bottom"/>
    </xf>
    <xf borderId="1" fillId="7" fontId="9" numFmtId="164" xfId="0" applyAlignment="1" applyBorder="1" applyFont="1" applyNumberFormat="1">
      <alignment horizontal="right" readingOrder="0" vertical="bottom"/>
    </xf>
    <xf borderId="1" fillId="4" fontId="9" numFmtId="164" xfId="0" applyAlignment="1" applyBorder="1" applyFont="1" applyNumberFormat="1">
      <alignment horizontal="right" readingOrder="0" vertical="bottom"/>
    </xf>
    <xf borderId="0" fillId="8" fontId="3" numFmtId="164" xfId="0" applyAlignment="1" applyFill="1" applyFont="1" applyNumberFormat="1">
      <alignment horizontal="right" readingOrder="0" vertical="bottom"/>
    </xf>
    <xf borderId="0" fillId="2" fontId="7" numFmtId="164" xfId="0" applyAlignment="1" applyFont="1" applyNumberFormat="1">
      <alignment vertical="bottom"/>
    </xf>
    <xf borderId="0" fillId="2" fontId="11" numFmtId="164" xfId="0" applyAlignment="1" applyFont="1" applyNumberFormat="1">
      <alignment horizontal="right" vertical="bottom"/>
    </xf>
    <xf borderId="0" fillId="2" fontId="3" numFmtId="164" xfId="0" applyAlignment="1" applyFont="1" applyNumberFormat="1">
      <alignment vertical="bottom"/>
    </xf>
    <xf borderId="0" fillId="3" fontId="7" numFmtId="164" xfId="0" applyAlignment="1" applyFont="1" applyNumberFormat="1">
      <alignment vertical="bottom"/>
    </xf>
    <xf borderId="0" fillId="3" fontId="11" numFmtId="164" xfId="0" applyAlignment="1" applyFont="1" applyNumberFormat="1">
      <alignment horizontal="right" vertical="bottom"/>
    </xf>
    <xf borderId="0" fillId="3" fontId="3" numFmtId="164" xfId="0" applyAlignment="1" applyFont="1" applyNumberFormat="1">
      <alignment vertical="bottom"/>
    </xf>
    <xf borderId="0" fillId="0" fontId="3" numFmtId="164" xfId="0" applyAlignment="1" applyFont="1" applyNumberFormat="1">
      <alignment readingOrder="0"/>
    </xf>
    <xf borderId="0" fillId="0" fontId="3" numFmtId="0" xfId="0" applyFont="1"/>
    <xf borderId="0" fillId="0" fontId="12" numFmtId="164" xfId="0" applyAlignment="1" applyFont="1" applyNumberFormat="1">
      <alignment horizontal="right" readingOrder="0"/>
    </xf>
    <xf borderId="0" fillId="0" fontId="3" numFmtId="0" xfId="0" applyAlignment="1" applyFont="1">
      <alignment readingOrder="0"/>
    </xf>
    <xf borderId="1" fillId="4" fontId="13" numFmtId="164" xfId="0" applyAlignment="1" applyBorder="1" applyFont="1" applyNumberFormat="1">
      <alignment readingOrder="0" vertical="bottom"/>
    </xf>
    <xf borderId="1" fillId="4" fontId="14" numFmtId="164" xfId="0" applyAlignment="1" applyBorder="1" applyFont="1" applyNumberFormat="1">
      <alignment horizontal="right" vertical="bottom"/>
    </xf>
    <xf borderId="0" fillId="5" fontId="14" numFmtId="164" xfId="0" applyAlignment="1" applyFont="1" applyNumberFormat="1">
      <alignment horizontal="right" vertical="bottom"/>
    </xf>
    <xf borderId="1" fillId="7" fontId="15" numFmtId="164" xfId="0" applyAlignment="1" applyBorder="1" applyFont="1" applyNumberFormat="1">
      <alignment readingOrder="0" vertical="bottom"/>
    </xf>
    <xf borderId="1" fillId="7" fontId="14" numFmtId="164" xfId="0" applyAlignment="1" applyBorder="1" applyFont="1" applyNumberFormat="1">
      <alignment horizontal="right" vertical="bottom"/>
    </xf>
    <xf borderId="0" fillId="9" fontId="14" numFmtId="164" xfId="0" applyAlignment="1" applyFill="1" applyFont="1" applyNumberFormat="1">
      <alignment horizontal="right" vertical="bottom"/>
    </xf>
    <xf borderId="0" fillId="2" fontId="16" numFmtId="164" xfId="0" applyAlignment="1" applyFont="1" applyNumberFormat="1">
      <alignment readingOrder="0"/>
    </xf>
    <xf borderId="0" fillId="2" fontId="16" numFmtId="164" xfId="0" applyFont="1" applyNumberFormat="1"/>
    <xf borderId="1" fillId="4" fontId="14" numFmtId="164" xfId="0" applyAlignment="1" applyBorder="1" applyFont="1" applyNumberFormat="1">
      <alignment horizontal="right" readingOrder="0" vertical="bottom"/>
    </xf>
    <xf borderId="0" fillId="6" fontId="14" numFmtId="164" xfId="0" applyAlignment="1" applyFont="1" applyNumberFormat="1">
      <alignment horizontal="right" readingOrder="0" vertical="bottom"/>
    </xf>
    <xf borderId="0" fillId="6" fontId="14" numFmtId="164" xfId="0" applyAlignment="1" applyFont="1" applyNumberFormat="1">
      <alignment horizontal="right" vertical="bottom"/>
    </xf>
    <xf borderId="1" fillId="7" fontId="14" numFmtId="164" xfId="0" applyAlignment="1" applyBorder="1" applyFont="1" applyNumberFormat="1">
      <alignment horizontal="right" readingOrder="0" vertical="bottom"/>
    </xf>
    <xf borderId="0" fillId="0" fontId="14" numFmtId="164" xfId="0" applyAlignment="1" applyFont="1" applyNumberFormat="1">
      <alignment horizontal="right" readingOrder="0" vertical="bottom"/>
    </xf>
    <xf borderId="0" fillId="0" fontId="14" numFmtId="164" xfId="0" applyAlignment="1" applyFont="1" applyNumberFormat="1">
      <alignment horizontal="right" vertical="bottom"/>
    </xf>
    <xf borderId="0" fillId="3" fontId="16" numFmtId="164" xfId="0" applyAlignment="1" applyFont="1" applyNumberFormat="1">
      <alignment readingOrder="0"/>
    </xf>
    <xf borderId="0" fillId="3" fontId="16" numFmtId="164" xfId="0" applyFont="1" applyNumberFormat="1"/>
    <xf borderId="1" fillId="4" fontId="17" numFmtId="164" xfId="0" applyAlignment="1" applyBorder="1" applyFont="1" applyNumberFormat="1">
      <alignment readingOrder="0"/>
    </xf>
    <xf borderId="2" fillId="4" fontId="18" numFmtId="164" xfId="0" applyAlignment="1" applyBorder="1" applyFont="1" applyNumberFormat="1">
      <alignment readingOrder="0"/>
    </xf>
    <xf borderId="3" fillId="4" fontId="18" numFmtId="164" xfId="0" applyAlignment="1" applyBorder="1" applyFont="1" applyNumberFormat="1">
      <alignment readingOrder="0"/>
    </xf>
    <xf borderId="0" fillId="10" fontId="18" numFmtId="164" xfId="0" applyFill="1" applyFont="1" applyNumberFormat="1"/>
    <xf borderId="0" fillId="0" fontId="3" numFmtId="0" xfId="0" applyAlignment="1" applyFont="1">
      <alignment horizontal="left" readingOrder="0"/>
    </xf>
    <xf borderId="0" fillId="9" fontId="14" numFmtId="164" xfId="0" applyAlignment="1" applyFont="1" applyNumberFormat="1">
      <alignment horizontal="right" readingOrder="0" vertical="bottom"/>
    </xf>
    <xf borderId="0" fillId="0" fontId="3" numFmtId="0" xfId="0" applyAlignment="1" applyFont="1">
      <alignment horizontal="left"/>
    </xf>
    <xf borderId="1" fillId="7" fontId="19" numFmtId="164" xfId="0" applyAlignment="1" applyBorder="1" applyFont="1" applyNumberFormat="1">
      <alignment readingOrder="0" vertical="bottom"/>
    </xf>
    <xf borderId="1" fillId="7" fontId="3" numFmtId="164" xfId="0" applyAlignment="1" applyBorder="1" applyFont="1" applyNumberFormat="1">
      <alignment horizontal="right" readingOrder="0" vertical="bottom"/>
    </xf>
    <xf borderId="1" fillId="7" fontId="3" numFmtId="164" xfId="0" applyAlignment="1" applyBorder="1" applyFont="1" applyNumberFormat="1">
      <alignment horizontal="right" vertical="bottom"/>
    </xf>
    <xf borderId="0" fillId="3" fontId="16" numFmtId="164" xfId="0" applyAlignment="1" applyFont="1" applyNumberFormat="1">
      <alignment vertical="bottom"/>
    </xf>
    <xf borderId="0" fillId="3" fontId="16" numFmtId="164" xfId="0" applyAlignment="1" applyFont="1" applyNumberFormat="1">
      <alignment horizontal="right" vertical="bottom"/>
    </xf>
    <xf borderId="0" fillId="3" fontId="16" numFmtId="164" xfId="0" applyAlignment="1" applyFont="1" applyNumberFormat="1">
      <alignment readingOrder="0" vertical="bottom"/>
    </xf>
    <xf borderId="0" fillId="0" fontId="3" numFmtId="164" xfId="0" applyAlignment="1" applyFont="1" applyNumberFormat="1">
      <alignment vertical="bottom"/>
    </xf>
    <xf borderId="0" fillId="9" fontId="20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Georgia"/>
        <a:ea typeface="Georgia"/>
        <a:cs typeface="Georgia"/>
      </a:majorFont>
      <a:minorFont>
        <a:latin typeface="Georgia"/>
        <a:ea typeface="Georgia"/>
        <a:cs typeface="Georgi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  <col customWidth="1" min="11" max="11" width="6.38"/>
    <col customWidth="1" min="12" max="12" width="37.63"/>
    <col customWidth="1" min="13" max="14" width="18.88"/>
    <col customWidth="1" min="15" max="15" width="25.13"/>
    <col customWidth="1" min="16" max="16" width="6.38"/>
    <col customWidth="1" min="17" max="17" width="18.88"/>
  </cols>
  <sheetData>
    <row r="1" ht="45.0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8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30.0" customHeight="1">
      <c r="A3" s="3"/>
      <c r="B3" s="4" t="s">
        <v>1</v>
      </c>
      <c r="C3" s="3"/>
      <c r="D3" s="3"/>
      <c r="E3" s="3"/>
      <c r="F3" s="3"/>
      <c r="G3" s="5" t="s">
        <v>2</v>
      </c>
      <c r="H3" s="3"/>
      <c r="I3" s="3"/>
      <c r="J3" s="3"/>
      <c r="K3" s="3"/>
      <c r="L3" s="5" t="s">
        <v>3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22.5" customHeight="1">
      <c r="A4" s="3"/>
      <c r="B4" s="6" t="s">
        <v>4</v>
      </c>
      <c r="C4" s="7" t="s">
        <v>5</v>
      </c>
      <c r="D4" s="7" t="s">
        <v>6</v>
      </c>
      <c r="E4" s="8" t="s">
        <v>7</v>
      </c>
      <c r="F4" s="3"/>
      <c r="G4" s="9" t="s">
        <v>4</v>
      </c>
      <c r="H4" s="10" t="s">
        <v>5</v>
      </c>
      <c r="I4" s="10" t="s">
        <v>6</v>
      </c>
      <c r="J4" s="11" t="s">
        <v>7</v>
      </c>
      <c r="K4" s="3"/>
      <c r="L4" s="9" t="s">
        <v>4</v>
      </c>
      <c r="M4" s="10" t="s">
        <v>5</v>
      </c>
      <c r="N4" s="10" t="s">
        <v>6</v>
      </c>
      <c r="O4" s="11" t="s">
        <v>7</v>
      </c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12" t="s">
        <v>8</v>
      </c>
      <c r="C5" s="13">
        <f t="shared" ref="C5:D5" si="1">H5-M5</f>
        <v>-88162.5</v>
      </c>
      <c r="D5" s="13">
        <f t="shared" si="1"/>
        <v>0</v>
      </c>
      <c r="E5" s="14"/>
      <c r="F5" s="3"/>
      <c r="G5" s="12" t="s">
        <v>8</v>
      </c>
      <c r="H5" s="13">
        <f>'1 - Maskin Centralt'!H4</f>
        <v>310000</v>
      </c>
      <c r="I5" s="13">
        <f>'1 - Maskin Centralt'!I4</f>
        <v>0</v>
      </c>
      <c r="J5" s="15"/>
      <c r="K5" s="3"/>
      <c r="L5" s="12" t="s">
        <v>8</v>
      </c>
      <c r="M5" s="13">
        <f>'1 - Maskin Centralt'!H5</f>
        <v>398162.5</v>
      </c>
      <c r="N5" s="13">
        <f>'1 - Maskin Centralt'!I5</f>
        <v>0</v>
      </c>
      <c r="O5" s="1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16" t="s">
        <v>9</v>
      </c>
      <c r="C6" s="17">
        <f t="shared" ref="C6:D6" si="2">H6-M6</f>
        <v>-50317</v>
      </c>
      <c r="D6" s="17">
        <f t="shared" si="2"/>
        <v>0</v>
      </c>
      <c r="E6" s="18"/>
      <c r="F6" s="3"/>
      <c r="G6" s="16" t="s">
        <v>9</v>
      </c>
      <c r="H6" s="17">
        <f>'2 - Bussnämnden'!H4</f>
        <v>15000</v>
      </c>
      <c r="I6" s="17">
        <f>'2 - Bussnämnden'!I4</f>
        <v>0</v>
      </c>
      <c r="J6" s="18"/>
      <c r="K6" s="3"/>
      <c r="L6" s="16" t="s">
        <v>9</v>
      </c>
      <c r="M6" s="17">
        <f>'2 - Bussnämnden'!H5</f>
        <v>65317</v>
      </c>
      <c r="N6" s="17">
        <f>'2 - Bussnämnden'!I5</f>
        <v>0</v>
      </c>
      <c r="O6" s="18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12" t="s">
        <v>10</v>
      </c>
      <c r="C7" s="13">
        <f t="shared" ref="C7:D7" si="3">H7-M7</f>
        <v>-45100</v>
      </c>
      <c r="D7" s="13">
        <f t="shared" si="3"/>
        <v>0</v>
      </c>
      <c r="E7" s="14"/>
      <c r="F7" s="3"/>
      <c r="G7" s="12" t="s">
        <v>10</v>
      </c>
      <c r="H7" s="13">
        <f>'3 - Festgruppen'!H4</f>
        <v>80000</v>
      </c>
      <c r="I7" s="13">
        <f>'3 - Festgruppen'!I4</f>
        <v>0</v>
      </c>
      <c r="J7" s="15"/>
      <c r="K7" s="3"/>
      <c r="L7" s="12" t="s">
        <v>10</v>
      </c>
      <c r="M7" s="13">
        <f>'3 - Festgruppen'!H5</f>
        <v>125100</v>
      </c>
      <c r="N7" s="13">
        <f>'3 - Festgruppen'!I5</f>
        <v>0</v>
      </c>
      <c r="O7" s="1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16" t="s">
        <v>11</v>
      </c>
      <c r="C8" s="17">
        <f t="shared" ref="C8:D8" si="4">H8-M8</f>
        <v>6300</v>
      </c>
      <c r="D8" s="17">
        <f t="shared" si="4"/>
        <v>0</v>
      </c>
      <c r="E8" s="18"/>
      <c r="F8" s="3"/>
      <c r="G8" s="16" t="s">
        <v>11</v>
      </c>
      <c r="H8" s="17">
        <f>'4 - Grafiknämnden'!H4</f>
        <v>40000</v>
      </c>
      <c r="I8" s="17">
        <f>'4 - Grafiknämnden'!I4</f>
        <v>0</v>
      </c>
      <c r="J8" s="18"/>
      <c r="K8" s="3"/>
      <c r="L8" s="16" t="s">
        <v>11</v>
      </c>
      <c r="M8" s="17">
        <f>'4 - Grafiknämnden'!H5</f>
        <v>33700</v>
      </c>
      <c r="N8" s="17">
        <f>'4 - Grafiknämnden'!I5</f>
        <v>0</v>
      </c>
      <c r="O8" s="18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8.75" customHeight="1">
      <c r="A9" s="3"/>
      <c r="B9" s="12" t="s">
        <v>12</v>
      </c>
      <c r="C9" s="13">
        <f t="shared" ref="C9:D9" si="5">H9-M9</f>
        <v>-7500</v>
      </c>
      <c r="D9" s="13">
        <f t="shared" si="5"/>
        <v>0</v>
      </c>
      <c r="E9" s="14"/>
      <c r="F9" s="3"/>
      <c r="G9" s="12" t="s">
        <v>12</v>
      </c>
      <c r="H9" s="13">
        <f>'5 - Idrottsnämnden'!H4</f>
        <v>20000</v>
      </c>
      <c r="I9" s="13">
        <f>'5 - Idrottsnämnden'!I4</f>
        <v>0</v>
      </c>
      <c r="J9" s="15"/>
      <c r="K9" s="3"/>
      <c r="L9" s="12" t="s">
        <v>12</v>
      </c>
      <c r="M9" s="13">
        <f>'5 - Idrottsnämnden'!H5</f>
        <v>27500</v>
      </c>
      <c r="N9" s="13">
        <f>'5 - Idrottsnämnden'!I5</f>
        <v>0</v>
      </c>
      <c r="O9" s="1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8.75" customHeight="1">
      <c r="A10" s="3"/>
      <c r="B10" s="16" t="s">
        <v>13</v>
      </c>
      <c r="C10" s="17">
        <f t="shared" ref="C10:D10" si="6">H10-M10</f>
        <v>-14600</v>
      </c>
      <c r="D10" s="17">
        <f t="shared" si="6"/>
        <v>0</v>
      </c>
      <c r="E10" s="18"/>
      <c r="F10" s="3"/>
      <c r="G10" s="16" t="s">
        <v>13</v>
      </c>
      <c r="H10" s="17">
        <f>'6 - Internationella gruppen'!H4</f>
        <v>19000</v>
      </c>
      <c r="I10" s="17">
        <f>'6 - Internationella gruppen'!I4</f>
        <v>0</v>
      </c>
      <c r="J10" s="18"/>
      <c r="K10" s="3"/>
      <c r="L10" s="16" t="s">
        <v>13</v>
      </c>
      <c r="M10" s="17">
        <f>'6 - Internationella gruppen'!H5</f>
        <v>33600</v>
      </c>
      <c r="N10" s="17">
        <f>'6 - Internationella gruppen'!I5</f>
        <v>0</v>
      </c>
      <c r="O10" s="18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12" t="s">
        <v>14</v>
      </c>
      <c r="C11" s="13">
        <f t="shared" ref="C11:D11" si="7">H11-M11</f>
        <v>-13900</v>
      </c>
      <c r="D11" s="13">
        <f t="shared" si="7"/>
        <v>0</v>
      </c>
      <c r="E11" s="14"/>
      <c r="F11" s="3"/>
      <c r="G11" s="12" t="s">
        <v>14</v>
      </c>
      <c r="H11" s="13">
        <f>'7 - Jipponämnden'!H4</f>
        <v>5000</v>
      </c>
      <c r="I11" s="13">
        <f>'7 - Jipponämnden'!I4</f>
        <v>0</v>
      </c>
      <c r="J11" s="15"/>
      <c r="K11" s="3"/>
      <c r="L11" s="12" t="s">
        <v>14</v>
      </c>
      <c r="M11" s="13">
        <f>'7 - Jipponämnden'!H5</f>
        <v>18900</v>
      </c>
      <c r="N11" s="13">
        <f>'7 - Jipponämnden'!I5</f>
        <v>0</v>
      </c>
      <c r="O11" s="15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16" t="s">
        <v>15</v>
      </c>
      <c r="C12" s="17">
        <f t="shared" ref="C12:D12" si="8">H12-M12</f>
        <v>-8300</v>
      </c>
      <c r="D12" s="17">
        <f t="shared" si="8"/>
        <v>0</v>
      </c>
      <c r="E12" s="18"/>
      <c r="F12" s="3"/>
      <c r="G12" s="16" t="s">
        <v>15</v>
      </c>
      <c r="H12" s="17">
        <f>'8 - JML-nämnden'!H4</f>
        <v>9000</v>
      </c>
      <c r="I12" s="17">
        <f>'8 - JML-nämnden'!I4</f>
        <v>0</v>
      </c>
      <c r="J12" s="18"/>
      <c r="K12" s="3"/>
      <c r="L12" s="16" t="s">
        <v>15</v>
      </c>
      <c r="M12" s="17">
        <f>'8 - JML-nämnden'!H5</f>
        <v>17300</v>
      </c>
      <c r="N12" s="17">
        <f>'8 - JML-nämnden'!I5</f>
        <v>0</v>
      </c>
      <c r="O12" s="1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12" t="s">
        <v>16</v>
      </c>
      <c r="C13" s="13">
        <f t="shared" ref="C13:D13" si="9">H13-M13</f>
        <v>112100</v>
      </c>
      <c r="D13" s="13">
        <f t="shared" si="9"/>
        <v>0</v>
      </c>
      <c r="E13" s="14"/>
      <c r="F13" s="3"/>
      <c r="G13" s="12" t="s">
        <v>16</v>
      </c>
      <c r="H13" s="13">
        <f>'9 - KBM'!H4</f>
        <v>1204000</v>
      </c>
      <c r="I13" s="13">
        <f>'9 - KBM'!I4</f>
        <v>0</v>
      </c>
      <c r="J13" s="15"/>
      <c r="K13" s="3"/>
      <c r="L13" s="12" t="s">
        <v>16</v>
      </c>
      <c r="M13" s="13">
        <f>'9 - KBM'!H5</f>
        <v>1091900</v>
      </c>
      <c r="N13" s="13">
        <f>'9 - KBM'!I5</f>
        <v>0</v>
      </c>
      <c r="O13" s="15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16" t="s">
        <v>17</v>
      </c>
      <c r="C14" s="17">
        <f t="shared" ref="C14:D14" si="10">H14-M14</f>
        <v>-3300</v>
      </c>
      <c r="D14" s="17">
        <f t="shared" si="10"/>
        <v>0</v>
      </c>
      <c r="E14" s="19"/>
      <c r="F14" s="3"/>
      <c r="G14" s="16" t="s">
        <v>17</v>
      </c>
      <c r="H14" s="17">
        <f>'10 - KLIRR'!H4</f>
        <v>0</v>
      </c>
      <c r="I14" s="17">
        <f>'10 - KLIRR'!I4</f>
        <v>0</v>
      </c>
      <c r="J14" s="19"/>
      <c r="K14" s="3"/>
      <c r="L14" s="16" t="s">
        <v>17</v>
      </c>
      <c r="M14" s="17">
        <f>'10 - KLIRR'!H5</f>
        <v>3300</v>
      </c>
      <c r="N14" s="17">
        <f>'10 - KLIRR'!I5</f>
        <v>0</v>
      </c>
      <c r="O14" s="1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12" t="s">
        <v>18</v>
      </c>
      <c r="C15" s="13">
        <f t="shared" ref="C15:C27" si="11">H15-M15</f>
        <v>-7700</v>
      </c>
      <c r="D15" s="13">
        <f t="shared" ref="D15:D19" si="12">I16-N16</f>
        <v>0</v>
      </c>
      <c r="E15" s="20"/>
      <c r="F15" s="3"/>
      <c r="G15" s="12" t="s">
        <v>18</v>
      </c>
      <c r="H15" s="13">
        <f>'11 - MSN'!H4</f>
        <v>5000</v>
      </c>
      <c r="I15" s="13">
        <f>'11 - MSN'!I4</f>
        <v>0</v>
      </c>
      <c r="J15" s="21"/>
      <c r="K15" s="3"/>
      <c r="L15" s="12" t="s">
        <v>18</v>
      </c>
      <c r="M15" s="13">
        <f>'11 - MSN'!H5</f>
        <v>12700</v>
      </c>
      <c r="N15" s="13">
        <f>'11 - MSN'!I5</f>
        <v>0</v>
      </c>
      <c r="O15" s="21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16" t="s">
        <v>19</v>
      </c>
      <c r="C16" s="17">
        <f t="shared" si="11"/>
        <v>-8100</v>
      </c>
      <c r="D16" s="17">
        <f t="shared" si="12"/>
        <v>0</v>
      </c>
      <c r="E16" s="19"/>
      <c r="F16" s="3"/>
      <c r="G16" s="16" t="s">
        <v>19</v>
      </c>
      <c r="H16" s="17">
        <f>'12 - Nyhetsbyrån'!H4</f>
        <v>0</v>
      </c>
      <c r="I16" s="17">
        <f>'12 - Nyhetsbyrån'!I4</f>
        <v>0</v>
      </c>
      <c r="J16" s="19"/>
      <c r="K16" s="3"/>
      <c r="L16" s="16" t="s">
        <v>19</v>
      </c>
      <c r="M16" s="17">
        <f>'12 - Nyhetsbyrån'!H5</f>
        <v>8100</v>
      </c>
      <c r="N16" s="17">
        <f>'12 - Nyhetsbyrån'!I5</f>
        <v>0</v>
      </c>
      <c r="O16" s="1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12" t="s">
        <v>20</v>
      </c>
      <c r="C17" s="13">
        <f t="shared" si="11"/>
        <v>24500</v>
      </c>
      <c r="D17" s="13">
        <f t="shared" si="12"/>
        <v>0</v>
      </c>
      <c r="E17" s="20"/>
      <c r="F17" s="3"/>
      <c r="G17" s="12" t="s">
        <v>20</v>
      </c>
      <c r="H17" s="13">
        <f>'13 - Näringslivsnämnden'!H4</f>
        <v>35000</v>
      </c>
      <c r="I17" s="13">
        <f>'13 - Näringslivsnämnden'!I4</f>
        <v>0</v>
      </c>
      <c r="J17" s="21"/>
      <c r="K17" s="3"/>
      <c r="L17" s="12" t="s">
        <v>20</v>
      </c>
      <c r="M17" s="13">
        <f>'13 - Näringslivsnämnden'!H5</f>
        <v>10500</v>
      </c>
      <c r="N17" s="13">
        <f>'13 - Näringslivsnämnden'!I5</f>
        <v>0</v>
      </c>
      <c r="O17" s="21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16" t="s">
        <v>21</v>
      </c>
      <c r="C18" s="17">
        <f t="shared" si="11"/>
        <v>-40200</v>
      </c>
      <c r="D18" s="17">
        <f t="shared" si="12"/>
        <v>0</v>
      </c>
      <c r="E18" s="19"/>
      <c r="F18" s="3"/>
      <c r="G18" s="16" t="s">
        <v>21</v>
      </c>
      <c r="H18" s="17">
        <f>'14 - Smörjkammarnämnden'!H4</f>
        <v>0</v>
      </c>
      <c r="I18" s="17">
        <f>'14 - Smörjkammarnämnden'!I4</f>
        <v>0</v>
      </c>
      <c r="J18" s="19"/>
      <c r="K18" s="3"/>
      <c r="L18" s="16" t="s">
        <v>21</v>
      </c>
      <c r="M18" s="17">
        <f>'14 - Smörjkammarnämnden'!H5</f>
        <v>40200</v>
      </c>
      <c r="N18" s="17">
        <f>'14 - Smörjkammarnämnden'!I5</f>
        <v>0</v>
      </c>
      <c r="O18" s="1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12" t="s">
        <v>22</v>
      </c>
      <c r="C19" s="13">
        <f t="shared" si="11"/>
        <v>-500</v>
      </c>
      <c r="D19" s="13">
        <f t="shared" si="12"/>
        <v>0</v>
      </c>
      <c r="E19" s="20"/>
      <c r="F19" s="3"/>
      <c r="G19" s="12" t="s">
        <v>22</v>
      </c>
      <c r="H19" s="13">
        <f>'15 - Studienämnden'!H4</f>
        <v>34000</v>
      </c>
      <c r="I19" s="13">
        <f>'15 - Studienämnden'!I4</f>
        <v>0</v>
      </c>
      <c r="J19" s="21"/>
      <c r="K19" s="3"/>
      <c r="L19" s="12" t="s">
        <v>22</v>
      </c>
      <c r="M19" s="13">
        <f>'15 - Studienämnden'!H5</f>
        <v>34500</v>
      </c>
      <c r="N19" s="13">
        <f>'15 - Studienämnden'!I5</f>
        <v>0</v>
      </c>
      <c r="O19" s="21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16" t="s">
        <v>23</v>
      </c>
      <c r="C20" s="17">
        <f t="shared" si="11"/>
        <v>-3100</v>
      </c>
      <c r="D20" s="17">
        <f>I15-N15</f>
        <v>0</v>
      </c>
      <c r="E20" s="19"/>
      <c r="F20" s="3"/>
      <c r="G20" s="16" t="s">
        <v>23</v>
      </c>
      <c r="H20" s="17">
        <f>'16 - Skärmnämnden'!H4</f>
        <v>0</v>
      </c>
      <c r="I20" s="17">
        <f>'16 - Skärmnämnden'!I4</f>
        <v>0</v>
      </c>
      <c r="J20" s="19"/>
      <c r="K20" s="3"/>
      <c r="L20" s="16" t="s">
        <v>23</v>
      </c>
      <c r="M20" s="17">
        <f>'16 - Skärmnämnden'!H5</f>
        <v>3100</v>
      </c>
      <c r="N20" s="17">
        <f>'16 - Skärmnämnden'!I5</f>
        <v>0</v>
      </c>
      <c r="O20" s="1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12" t="s">
        <v>24</v>
      </c>
      <c r="C21" s="13">
        <f t="shared" si="11"/>
        <v>-5100</v>
      </c>
      <c r="D21" s="13">
        <f t="shared" ref="D21:D27" si="13">I21-N21</f>
        <v>0</v>
      </c>
      <c r="E21" s="20"/>
      <c r="F21" s="3"/>
      <c r="G21" s="12" t="s">
        <v>24</v>
      </c>
      <c r="H21" s="13">
        <f>'17 - Klubbnissarna'!H4</f>
        <v>60000</v>
      </c>
      <c r="I21" s="13">
        <f>'17 - Klubbnissarna'!I4</f>
        <v>0</v>
      </c>
      <c r="J21" s="21"/>
      <c r="K21" s="3"/>
      <c r="L21" s="12" t="s">
        <v>24</v>
      </c>
      <c r="M21" s="13">
        <f>'17 - Klubbnissarna'!H5</f>
        <v>65100</v>
      </c>
      <c r="N21" s="13">
        <f>'17 - Klubbnissarna'!I5</f>
        <v>0</v>
      </c>
      <c r="O21" s="21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16" t="s">
        <v>25</v>
      </c>
      <c r="C22" s="17">
        <f t="shared" si="11"/>
        <v>-2000</v>
      </c>
      <c r="D22" s="17">
        <f t="shared" si="13"/>
        <v>0</v>
      </c>
      <c r="E22" s="19"/>
      <c r="F22" s="3"/>
      <c r="G22" s="16" t="s">
        <v>25</v>
      </c>
      <c r="H22" s="17">
        <f>'18 - Sexmästeriet'!H4</f>
        <v>0</v>
      </c>
      <c r="I22" s="17">
        <f>'18 - Sexmästeriet'!I4</f>
        <v>0</v>
      </c>
      <c r="J22" s="19"/>
      <c r="K22" s="3"/>
      <c r="L22" s="16" t="s">
        <v>25</v>
      </c>
      <c r="M22" s="17">
        <f>'18 - Sexmästeriet'!H5</f>
        <v>2000</v>
      </c>
      <c r="N22" s="17">
        <f>'18 - Sexmästeriet'!I5</f>
        <v>0</v>
      </c>
      <c r="O22" s="19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12" t="s">
        <v>26</v>
      </c>
      <c r="C23" s="13">
        <f t="shared" si="11"/>
        <v>-3200</v>
      </c>
      <c r="D23" s="13">
        <f t="shared" si="13"/>
        <v>0</v>
      </c>
      <c r="E23" s="20"/>
      <c r="F23" s="3"/>
      <c r="G23" s="12" t="s">
        <v>26</v>
      </c>
      <c r="H23" s="13">
        <f>'19 - VPK'!H4</f>
        <v>0</v>
      </c>
      <c r="I23" s="13">
        <f>'19 - VPK'!I4</f>
        <v>0</v>
      </c>
      <c r="J23" s="21"/>
      <c r="K23" s="3"/>
      <c r="L23" s="12" t="s">
        <v>26</v>
      </c>
      <c r="M23" s="13">
        <f>'19 - VPK'!H5</f>
        <v>3200</v>
      </c>
      <c r="N23" s="13">
        <f>'19 - VPK'!I5</f>
        <v>0</v>
      </c>
      <c r="O23" s="21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16" t="s">
        <v>27</v>
      </c>
      <c r="C24" s="17">
        <f t="shared" si="11"/>
        <v>-45800</v>
      </c>
      <c r="D24" s="17">
        <f t="shared" si="13"/>
        <v>0</v>
      </c>
      <c r="E24" s="19" t="s">
        <v>28</v>
      </c>
      <c r="F24" s="3"/>
      <c r="G24" s="16" t="s">
        <v>27</v>
      </c>
      <c r="H24" s="22">
        <f>'20 - Jubelspexet'!H4</f>
        <v>312655</v>
      </c>
      <c r="I24" s="22">
        <v>0.0</v>
      </c>
      <c r="J24" s="19"/>
      <c r="K24" s="3"/>
      <c r="L24" s="16" t="s">
        <v>27</v>
      </c>
      <c r="M24" s="22">
        <f>'20 - Jubelspexet'!H5</f>
        <v>358455</v>
      </c>
      <c r="N24" s="22">
        <v>0.0</v>
      </c>
      <c r="O24" s="19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12" t="s">
        <v>29</v>
      </c>
      <c r="C25" s="13">
        <f t="shared" si="11"/>
        <v>382260</v>
      </c>
      <c r="D25" s="13">
        <f t="shared" si="13"/>
        <v>0</v>
      </c>
      <c r="E25" s="20" t="s">
        <v>30</v>
      </c>
      <c r="F25" s="3"/>
      <c r="G25" s="12" t="s">
        <v>29</v>
      </c>
      <c r="H25" s="23">
        <f>'21 - Moment'!H4</f>
        <v>945350</v>
      </c>
      <c r="I25" s="13">
        <f>'21 - Moment'!I4</f>
        <v>0</v>
      </c>
      <c r="J25" s="21"/>
      <c r="K25" s="3"/>
      <c r="L25" s="12" t="s">
        <v>29</v>
      </c>
      <c r="M25" s="23">
        <f>'21 - Moment'!H5</f>
        <v>563090</v>
      </c>
      <c r="N25" s="13">
        <f>'21 - Moment'!I5</f>
        <v>0</v>
      </c>
      <c r="O25" s="21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16" t="s">
        <v>31</v>
      </c>
      <c r="C26" s="17">
        <f t="shared" si="11"/>
        <v>-180280.5</v>
      </c>
      <c r="D26" s="17">
        <f t="shared" si="13"/>
        <v>0</v>
      </c>
      <c r="E26" s="19"/>
      <c r="F26" s="3"/>
      <c r="G26" s="16" t="s">
        <v>31</v>
      </c>
      <c r="H26" s="17">
        <f>'22 - Phösningen'!H4</f>
        <v>787931</v>
      </c>
      <c r="I26" s="17">
        <f>'22 - Phösningen'!I4</f>
        <v>0</v>
      </c>
      <c r="J26" s="18"/>
      <c r="K26" s="3"/>
      <c r="L26" s="16" t="s">
        <v>31</v>
      </c>
      <c r="M26" s="17">
        <f>'22 - Phösningen'!H5</f>
        <v>968211.5</v>
      </c>
      <c r="N26" s="17">
        <f>'22 - Phösningen'!I5</f>
        <v>0</v>
      </c>
      <c r="O26" s="18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12" t="s">
        <v>32</v>
      </c>
      <c r="C27" s="13">
        <f t="shared" si="11"/>
        <v>-38000</v>
      </c>
      <c r="D27" s="13">
        <f t="shared" si="13"/>
        <v>0</v>
      </c>
      <c r="E27" s="24"/>
      <c r="F27" s="3"/>
      <c r="G27" s="12" t="s">
        <v>32</v>
      </c>
      <c r="H27" s="13">
        <f>'23 - Föreningar'!H4</f>
        <v>0</v>
      </c>
      <c r="I27" s="13">
        <f>'23 - Föreningar'!I4</f>
        <v>0</v>
      </c>
      <c r="J27" s="21"/>
      <c r="K27" s="3"/>
      <c r="L27" s="12" t="s">
        <v>32</v>
      </c>
      <c r="M27" s="13">
        <f>'23 - Föreningar'!H5</f>
        <v>38000</v>
      </c>
      <c r="N27" s="13">
        <f>'23 - Föreningar'!I5</f>
        <v>0</v>
      </c>
      <c r="O27" s="21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25" t="s">
        <v>33</v>
      </c>
      <c r="C28" s="26">
        <f t="shared" ref="C28:D28" si="14">sum(C5:C27)</f>
        <v>-40000</v>
      </c>
      <c r="D28" s="26">
        <f t="shared" si="14"/>
        <v>0</v>
      </c>
      <c r="E28" s="27"/>
      <c r="F28" s="3"/>
      <c r="G28" s="28" t="s">
        <v>33</v>
      </c>
      <c r="H28" s="29">
        <f t="shared" ref="H28:I28" si="15">sum(H5:H27)</f>
        <v>3881936</v>
      </c>
      <c r="I28" s="29">
        <f t="shared" si="15"/>
        <v>0</v>
      </c>
      <c r="J28" s="30"/>
      <c r="K28" s="3"/>
      <c r="L28" s="28" t="s">
        <v>33</v>
      </c>
      <c r="M28" s="29">
        <f t="shared" ref="M28:N28" si="16">sum(M5:M27)</f>
        <v>3921936</v>
      </c>
      <c r="N28" s="29">
        <f t="shared" si="16"/>
        <v>0</v>
      </c>
      <c r="O28" s="3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J30" s="3"/>
      <c r="K30" s="3"/>
      <c r="L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8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8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8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8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8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8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8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8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8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8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8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8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8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8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8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8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8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8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8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8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8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8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8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8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8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8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8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8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8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8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8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8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8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8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8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8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8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8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8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8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8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8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8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8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8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8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8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8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8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8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8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8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8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8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8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8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8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8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8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8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8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8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8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8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8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8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8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8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8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8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8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8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8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8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8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8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8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8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8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8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8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8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8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8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8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8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8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8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8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8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8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8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8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8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8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8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8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8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8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8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8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8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8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8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8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8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8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8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8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8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8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8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8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8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8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8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8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8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8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8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8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8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8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8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8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8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8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8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8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8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8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8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8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8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8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8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8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8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8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8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8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8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8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8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8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8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8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8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8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8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8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8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8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8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8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8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8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8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8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8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8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8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8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8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8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8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8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8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8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8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8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8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8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8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8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8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8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8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8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8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8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8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8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8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8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8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8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8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8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8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8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8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8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8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8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8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8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8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8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8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8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8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8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8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8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8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8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8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8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8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8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8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8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8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8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8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8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8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8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8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8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8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8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8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8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8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8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8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8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8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8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8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8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8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8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8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8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8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8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8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8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8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8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8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8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8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8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8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8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8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8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8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8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8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8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8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8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8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8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8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8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8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8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8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8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8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8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8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8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8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8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8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8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8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8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8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8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8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8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8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8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8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8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8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8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8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8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8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8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8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8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8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8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8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8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8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8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8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8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8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8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8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8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8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8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8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8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8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8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8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8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8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8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8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8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8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8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8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8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8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8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8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8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8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8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8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8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8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8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8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8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8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8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8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8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8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8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8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8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8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8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8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8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8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8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8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8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8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8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8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8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8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8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8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8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8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8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8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8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8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8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8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8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8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8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8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8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8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8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8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8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8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8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8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8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8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8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8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8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8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8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8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8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8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8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8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8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8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8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8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8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8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8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8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8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8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8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8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8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8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8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8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8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8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8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8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8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8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8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8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8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8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8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8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8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8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8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8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8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8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8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8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8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8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8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8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8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 gridLines="1" horizontalCentered="1"/>
  <pageMargins bottom="0.75" footer="0.0" header="0.0" left="0.25" right="0.25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133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134</v>
      </c>
      <c r="C4" s="55" t="s">
        <v>135</v>
      </c>
      <c r="D4" s="3"/>
      <c r="E4" s="3"/>
      <c r="F4" s="3"/>
      <c r="G4" s="35" t="s">
        <v>2</v>
      </c>
      <c r="H4" s="36">
        <f t="shared" ref="H4:I4" si="1">C15</f>
        <v>1204000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24.0</v>
      </c>
      <c r="D5" s="3"/>
      <c r="E5" s="3"/>
      <c r="F5" s="3"/>
      <c r="G5" s="38" t="s">
        <v>3</v>
      </c>
      <c r="H5" s="39">
        <f t="shared" ref="H5:I5" si="2">H23</f>
        <v>1091900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112100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136</v>
      </c>
      <c r="C11" s="43">
        <f>H13*1.25</f>
        <v>1000000</v>
      </c>
      <c r="D11" s="43">
        <v>0.0</v>
      </c>
      <c r="E11" s="45"/>
      <c r="F11" s="3"/>
      <c r="G11" s="35" t="s">
        <v>137</v>
      </c>
      <c r="H11" s="36">
        <f>300*C5</f>
        <v>7200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138</v>
      </c>
      <c r="C12" s="46">
        <f>100*750</f>
        <v>75000</v>
      </c>
      <c r="D12" s="46">
        <v>0.0</v>
      </c>
      <c r="E12" s="48"/>
      <c r="F12" s="3"/>
      <c r="G12" s="38" t="s">
        <v>139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140</v>
      </c>
      <c r="C13" s="36">
        <f>H14*1.1</f>
        <v>44000</v>
      </c>
      <c r="D13" s="43">
        <v>0.0</v>
      </c>
      <c r="E13" s="45"/>
      <c r="F13" s="3"/>
      <c r="G13" s="35" t="s">
        <v>141</v>
      </c>
      <c r="H13" s="43">
        <v>800000.0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142</v>
      </c>
      <c r="C14" s="46">
        <v>85000.0</v>
      </c>
      <c r="D14" s="46">
        <v>0.0</v>
      </c>
      <c r="E14" s="48"/>
      <c r="F14" s="3"/>
      <c r="G14" s="38" t="s">
        <v>143</v>
      </c>
      <c r="H14" s="46">
        <v>40000.0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49" t="s">
        <v>38</v>
      </c>
      <c r="C15" s="50">
        <f t="shared" ref="C15:D15" si="4">SUM(C11:C14)</f>
        <v>1204000</v>
      </c>
      <c r="D15" s="50">
        <f t="shared" si="4"/>
        <v>0</v>
      </c>
      <c r="E15" s="50"/>
      <c r="F15" s="3"/>
      <c r="G15" s="35" t="s">
        <v>144</v>
      </c>
      <c r="H15" s="36">
        <f>300*22</f>
        <v>6600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145</v>
      </c>
      <c r="H16" s="46">
        <v>15000.0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5" t="s">
        <v>146</v>
      </c>
      <c r="H17" s="43">
        <v>20000.0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8" t="s">
        <v>147</v>
      </c>
      <c r="H18" s="39">
        <f>(40*5*20)+(100*12*4)</f>
        <v>8800</v>
      </c>
      <c r="I18" s="46">
        <v>0.0</v>
      </c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5" t="s">
        <v>148</v>
      </c>
      <c r="H19" s="43">
        <v>20000.0</v>
      </c>
      <c r="I19" s="43">
        <v>0.0</v>
      </c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8" t="s">
        <v>149</v>
      </c>
      <c r="H20" s="46">
        <v>80000.0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5" t="s">
        <v>138</v>
      </c>
      <c r="H21" s="43">
        <v>90000.0</v>
      </c>
      <c r="I21" s="43">
        <v>0.0</v>
      </c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8" t="s">
        <v>150</v>
      </c>
      <c r="H22" s="46">
        <v>4000.0</v>
      </c>
      <c r="I22" s="46">
        <v>0.0</v>
      </c>
      <c r="J22" s="47" t="s">
        <v>151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49" t="s">
        <v>38</v>
      </c>
      <c r="H23" s="50">
        <f t="shared" ref="H23:I23" si="5">sum(H11:H22)</f>
        <v>1091900</v>
      </c>
      <c r="I23" s="50">
        <f t="shared" si="5"/>
        <v>0</v>
      </c>
      <c r="J23" s="50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152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153</v>
      </c>
      <c r="C4" s="55" t="s">
        <v>154</v>
      </c>
      <c r="D4" s="3"/>
      <c r="E4" s="3"/>
      <c r="F4" s="3"/>
      <c r="G4" s="35" t="s">
        <v>2</v>
      </c>
      <c r="H4" s="36">
        <f t="shared" ref="H4:I4" si="1">C12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10.0</v>
      </c>
      <c r="D5" s="3"/>
      <c r="E5" s="3"/>
      <c r="F5" s="3"/>
      <c r="G5" s="38" t="s">
        <v>3</v>
      </c>
      <c r="H5" s="39">
        <f t="shared" ref="H5:I5" si="2">H13</f>
        <v>3300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-3300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155</v>
      </c>
      <c r="C11" s="43">
        <v>0.0</v>
      </c>
      <c r="D11" s="43">
        <v>0.0</v>
      </c>
      <c r="E11" s="45"/>
      <c r="F11" s="3"/>
      <c r="G11" s="35" t="s">
        <v>156</v>
      </c>
      <c r="H11" s="36">
        <f>300*C5</f>
        <v>3000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38" t="s">
        <v>157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49" t="s">
        <v>38</v>
      </c>
      <c r="H13" s="50">
        <f t="shared" ref="H13:I13" si="5">SUM(H11:H12)</f>
        <v>3300</v>
      </c>
      <c r="I13" s="50">
        <f t="shared" si="5"/>
        <v>0</v>
      </c>
      <c r="J13" s="50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158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159</v>
      </c>
      <c r="C4" s="55" t="s">
        <v>160</v>
      </c>
      <c r="D4" s="3"/>
      <c r="E4" s="3"/>
      <c r="F4" s="3"/>
      <c r="G4" s="35" t="s">
        <v>2</v>
      </c>
      <c r="H4" s="36">
        <f t="shared" ref="H4:I4" si="1">C15</f>
        <v>5000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8.0</v>
      </c>
      <c r="D5" s="3"/>
      <c r="E5" s="3"/>
      <c r="F5" s="3"/>
      <c r="G5" s="38" t="s">
        <v>3</v>
      </c>
      <c r="H5" s="39">
        <f t="shared" ref="H5:I5" si="2">H17</f>
        <v>12700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-7700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161</v>
      </c>
      <c r="C11" s="43">
        <v>3000.0</v>
      </c>
      <c r="D11" s="43">
        <v>0.0</v>
      </c>
      <c r="E11" s="45"/>
      <c r="F11" s="3"/>
      <c r="G11" s="35" t="s">
        <v>162</v>
      </c>
      <c r="H11" s="36">
        <f>300*C5</f>
        <v>2400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163</v>
      </c>
      <c r="C12" s="46">
        <v>2000.0</v>
      </c>
      <c r="D12" s="46">
        <v>0.0</v>
      </c>
      <c r="E12" s="48"/>
      <c r="F12" s="3"/>
      <c r="G12" s="38" t="s">
        <v>164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165</v>
      </c>
      <c r="C13" s="43">
        <v>0.0</v>
      </c>
      <c r="D13" s="43">
        <v>0.0</v>
      </c>
      <c r="E13" s="45"/>
      <c r="F13" s="3"/>
      <c r="G13" s="35" t="s">
        <v>161</v>
      </c>
      <c r="H13" s="43">
        <v>6000.0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166</v>
      </c>
      <c r="C14" s="46">
        <v>0.0</v>
      </c>
      <c r="D14" s="46">
        <v>0.0</v>
      </c>
      <c r="E14" s="48"/>
      <c r="F14" s="3"/>
      <c r="G14" s="38" t="s">
        <v>163</v>
      </c>
      <c r="H14" s="46">
        <v>2000.0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49" t="s">
        <v>38</v>
      </c>
      <c r="C15" s="50">
        <f t="shared" ref="C15:D15" si="4">sum(C11:C14)</f>
        <v>5000</v>
      </c>
      <c r="D15" s="50">
        <f t="shared" si="4"/>
        <v>0</v>
      </c>
      <c r="E15" s="50"/>
      <c r="F15" s="3"/>
      <c r="G15" s="35" t="s">
        <v>165</v>
      </c>
      <c r="H15" s="43">
        <v>1000.0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166</v>
      </c>
      <c r="H16" s="46">
        <v>1000.0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49" t="s">
        <v>38</v>
      </c>
      <c r="H17" s="50">
        <f t="shared" ref="H17:I17" si="5">SUM(H11:H16)</f>
        <v>12700</v>
      </c>
      <c r="I17" s="50">
        <f t="shared" si="5"/>
        <v>0</v>
      </c>
      <c r="J17" s="50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167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168</v>
      </c>
      <c r="C4" s="55" t="s">
        <v>169</v>
      </c>
      <c r="D4" s="3"/>
      <c r="E4" s="3"/>
      <c r="F4" s="3"/>
      <c r="G4" s="35" t="s">
        <v>2</v>
      </c>
      <c r="H4" s="36">
        <f t="shared" ref="H4:I4" si="1">C11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6.0</v>
      </c>
      <c r="D5" s="3"/>
      <c r="E5" s="3"/>
      <c r="F5" s="3"/>
      <c r="G5" s="38" t="s">
        <v>3</v>
      </c>
      <c r="H5" s="39">
        <f t="shared" ref="H5:I5" si="2">H15</f>
        <v>8100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-8100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170</v>
      </c>
      <c r="C11" s="43">
        <v>0.0</v>
      </c>
      <c r="D11" s="43">
        <v>0.0</v>
      </c>
      <c r="E11" s="45"/>
      <c r="F11" s="3"/>
      <c r="G11" s="35" t="s">
        <v>171</v>
      </c>
      <c r="H11" s="36">
        <f>300*C5</f>
        <v>1800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38" t="s">
        <v>172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173</v>
      </c>
      <c r="H13" s="43">
        <v>4000.0</v>
      </c>
      <c r="I13" s="43">
        <v>0.0</v>
      </c>
      <c r="J13" s="44" t="s">
        <v>174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8" t="s">
        <v>175</v>
      </c>
      <c r="H14" s="46">
        <v>2000.0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49" t="s">
        <v>38</v>
      </c>
      <c r="H15" s="50">
        <f t="shared" ref="H15:I15" si="5">sum(H11:H14)</f>
        <v>8100</v>
      </c>
      <c r="I15" s="50">
        <f t="shared" si="5"/>
        <v>0</v>
      </c>
      <c r="J15" s="50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176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177</v>
      </c>
      <c r="C4" s="55" t="s">
        <v>178</v>
      </c>
      <c r="D4" s="3"/>
      <c r="E4" s="3"/>
      <c r="F4" s="3"/>
      <c r="G4" s="35" t="s">
        <v>2</v>
      </c>
      <c r="H4" s="36">
        <f t="shared" ref="H4:I4" si="1">C13</f>
        <v>35000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9.0</v>
      </c>
      <c r="D5" s="3"/>
      <c r="E5" s="3"/>
      <c r="F5" s="3"/>
      <c r="G5" s="38" t="s">
        <v>3</v>
      </c>
      <c r="H5" s="39">
        <f t="shared" ref="H5:I5" si="2">H16</f>
        <v>10500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24500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179</v>
      </c>
      <c r="C11" s="43">
        <v>20000.0</v>
      </c>
      <c r="D11" s="43">
        <v>0.0</v>
      </c>
      <c r="E11" s="45"/>
      <c r="F11" s="3"/>
      <c r="G11" s="35" t="s">
        <v>180</v>
      </c>
      <c r="H11" s="36">
        <f>300*C5</f>
        <v>2700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181</v>
      </c>
      <c r="C12" s="46">
        <v>15000.0</v>
      </c>
      <c r="D12" s="46">
        <v>0.0</v>
      </c>
      <c r="E12" s="48"/>
      <c r="F12" s="3"/>
      <c r="G12" s="38" t="s">
        <v>182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49" t="s">
        <v>38</v>
      </c>
      <c r="C13" s="50">
        <f t="shared" ref="C13:D13" si="4">sum(C11:C12)</f>
        <v>35000</v>
      </c>
      <c r="D13" s="50">
        <f t="shared" si="4"/>
        <v>0</v>
      </c>
      <c r="E13" s="50"/>
      <c r="F13" s="3"/>
      <c r="G13" s="35" t="s">
        <v>179</v>
      </c>
      <c r="H13" s="43">
        <v>5000.0</v>
      </c>
      <c r="I13" s="43">
        <v>0.0</v>
      </c>
      <c r="J13" s="44" t="s">
        <v>183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8" t="s">
        <v>181</v>
      </c>
      <c r="H14" s="46">
        <v>1500.0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5" t="s">
        <v>184</v>
      </c>
      <c r="H15" s="43">
        <v>1000.0</v>
      </c>
      <c r="I15" s="43">
        <v>0.0</v>
      </c>
      <c r="J15" s="44" t="s">
        <v>185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49" t="s">
        <v>38</v>
      </c>
      <c r="H16" s="50">
        <f t="shared" ref="H16:I16" si="5">sum(H11:H15)</f>
        <v>10500</v>
      </c>
      <c r="I16" s="50">
        <f t="shared" si="5"/>
        <v>0</v>
      </c>
      <c r="J16" s="50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186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187</v>
      </c>
      <c r="C4" s="55" t="s">
        <v>188</v>
      </c>
      <c r="D4" s="3"/>
      <c r="E4" s="3"/>
      <c r="F4" s="3"/>
      <c r="G4" s="35" t="s">
        <v>2</v>
      </c>
      <c r="H4" s="36">
        <f t="shared" ref="H4:I4" si="1">C12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13.0</v>
      </c>
      <c r="D5" s="3"/>
      <c r="E5" s="3"/>
      <c r="F5" s="3"/>
      <c r="G5" s="38" t="s">
        <v>3</v>
      </c>
      <c r="H5" s="39">
        <f t="shared" ref="H5:I5" si="2">H16</f>
        <v>40200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-40200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170</v>
      </c>
      <c r="C11" s="43">
        <v>0.0</v>
      </c>
      <c r="D11" s="43">
        <v>0.0</v>
      </c>
      <c r="E11" s="45"/>
      <c r="F11" s="3"/>
      <c r="G11" s="35" t="s">
        <v>189</v>
      </c>
      <c r="H11" s="36">
        <f>300*C5</f>
        <v>3900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38" t="s">
        <v>190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191</v>
      </c>
      <c r="H13" s="43">
        <v>6000.0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8" t="s">
        <v>192</v>
      </c>
      <c r="H14" s="46">
        <v>10000.0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5" t="s">
        <v>193</v>
      </c>
      <c r="H15" s="43">
        <v>20000.0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49" t="s">
        <v>38</v>
      </c>
      <c r="H16" s="50">
        <f t="shared" ref="H16:I16" si="5">sum(H11:H15)</f>
        <v>40200</v>
      </c>
      <c r="I16" s="50">
        <f t="shared" si="5"/>
        <v>0</v>
      </c>
      <c r="J16" s="50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194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195</v>
      </c>
      <c r="C4" s="55" t="s">
        <v>196</v>
      </c>
      <c r="D4" s="3"/>
      <c r="E4" s="3"/>
      <c r="F4" s="3"/>
      <c r="G4" s="35" t="s">
        <v>2</v>
      </c>
      <c r="H4" s="36">
        <f t="shared" ref="H4:I4" si="1">C14</f>
        <v>34000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197</v>
      </c>
      <c r="C5" s="55"/>
      <c r="D5" s="3"/>
      <c r="E5" s="3"/>
      <c r="F5" s="3"/>
      <c r="G5" s="38" t="s">
        <v>3</v>
      </c>
      <c r="H5" s="39">
        <f t="shared" ref="H5:I5" si="2">H17</f>
        <v>34500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3" t="s">
        <v>198</v>
      </c>
      <c r="C6" s="55" t="s">
        <v>199</v>
      </c>
      <c r="D6" s="3"/>
      <c r="E6" s="3"/>
      <c r="F6" s="3"/>
      <c r="G6" s="41" t="s">
        <v>38</v>
      </c>
      <c r="H6" s="42">
        <f t="shared" ref="H6:I6" si="3">H4-H5</f>
        <v>-500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3" t="s">
        <v>200</v>
      </c>
      <c r="C7" s="55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3" t="s">
        <v>201</v>
      </c>
      <c r="C8" s="55" t="s">
        <v>202</v>
      </c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8.75" customHeight="1">
      <c r="A9" s="3"/>
      <c r="B9" s="33" t="s">
        <v>72</v>
      </c>
      <c r="C9" s="55">
        <v>43.0</v>
      </c>
      <c r="D9" s="3"/>
      <c r="E9" s="3"/>
      <c r="F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8.75" customHeight="1">
      <c r="A10" s="3"/>
      <c r="B10" s="3"/>
      <c r="C10" s="57"/>
      <c r="D10" s="3"/>
      <c r="E10" s="3"/>
      <c r="F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30.0" customHeight="1">
      <c r="A11" s="3"/>
      <c r="B11" s="5" t="s">
        <v>2</v>
      </c>
      <c r="C11" s="3"/>
      <c r="D11" s="3"/>
      <c r="E11" s="3"/>
      <c r="F11" s="3"/>
      <c r="G11" s="5" t="s">
        <v>3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22.5" customHeight="1">
      <c r="A12" s="3"/>
      <c r="B12" s="9" t="s">
        <v>4</v>
      </c>
      <c r="C12" s="10" t="s">
        <v>5</v>
      </c>
      <c r="D12" s="10" t="s">
        <v>6</v>
      </c>
      <c r="E12" s="11" t="s">
        <v>7</v>
      </c>
      <c r="F12" s="3"/>
      <c r="G12" s="9" t="s">
        <v>4</v>
      </c>
      <c r="H12" s="10" t="s">
        <v>5</v>
      </c>
      <c r="I12" s="10" t="s">
        <v>6</v>
      </c>
      <c r="J12" s="11" t="s">
        <v>7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40</v>
      </c>
      <c r="C13" s="43">
        <v>34000.0</v>
      </c>
      <c r="D13" s="43">
        <v>0.0</v>
      </c>
      <c r="E13" s="45"/>
      <c r="F13" s="3"/>
      <c r="G13" s="35" t="s">
        <v>203</v>
      </c>
      <c r="H13" s="36">
        <f>300*C9</f>
        <v>12900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49" t="s">
        <v>38</v>
      </c>
      <c r="C14" s="50">
        <f t="shared" ref="C14:D14" si="4">sum(C13)</f>
        <v>34000</v>
      </c>
      <c r="D14" s="50">
        <f t="shared" si="4"/>
        <v>0</v>
      </c>
      <c r="E14" s="50"/>
      <c r="F14" s="3"/>
      <c r="G14" s="38" t="s">
        <v>204</v>
      </c>
      <c r="H14" s="46">
        <v>1200.0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5" t="s">
        <v>205</v>
      </c>
      <c r="H15" s="43">
        <v>16000.0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206</v>
      </c>
      <c r="H16" s="46">
        <v>4400.0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49" t="s">
        <v>38</v>
      </c>
      <c r="H17" s="50">
        <f t="shared" ref="H17:I17" si="5">sum(H13:H16)</f>
        <v>34500</v>
      </c>
      <c r="I17" s="50">
        <f t="shared" si="5"/>
        <v>0</v>
      </c>
      <c r="J17" s="50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8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8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207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208</v>
      </c>
      <c r="C4" s="55" t="s">
        <v>209</v>
      </c>
      <c r="D4" s="3"/>
      <c r="E4" s="3"/>
      <c r="F4" s="3"/>
      <c r="G4" s="35" t="s">
        <v>2</v>
      </c>
      <c r="H4" s="36">
        <f t="shared" ref="H4:I4" si="1">C12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6.0</v>
      </c>
      <c r="D5" s="3"/>
      <c r="E5" s="3"/>
      <c r="F5" s="3"/>
      <c r="G5" s="38" t="s">
        <v>3</v>
      </c>
      <c r="H5" s="39">
        <f t="shared" ref="H5:I5" si="2">H14</f>
        <v>3100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-3100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170</v>
      </c>
      <c r="C11" s="43">
        <v>0.0</v>
      </c>
      <c r="D11" s="43">
        <v>0.0</v>
      </c>
      <c r="E11" s="45"/>
      <c r="F11" s="3"/>
      <c r="G11" s="35" t="s">
        <v>210</v>
      </c>
      <c r="H11" s="36">
        <f>300*C5</f>
        <v>1800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38" t="s">
        <v>211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212</v>
      </c>
      <c r="H13" s="43">
        <v>1000.0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49" t="s">
        <v>38</v>
      </c>
      <c r="H14" s="50">
        <f t="shared" ref="H14:I14" si="5">sum(H11:H13)</f>
        <v>3100</v>
      </c>
      <c r="I14" s="50">
        <f t="shared" si="5"/>
        <v>0</v>
      </c>
      <c r="J14" s="5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213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214</v>
      </c>
      <c r="C4" s="55" t="s">
        <v>215</v>
      </c>
      <c r="D4" s="3"/>
      <c r="E4" s="3"/>
      <c r="F4" s="3"/>
      <c r="G4" s="35" t="s">
        <v>2</v>
      </c>
      <c r="H4" s="36">
        <f t="shared" ref="H4:I4" si="1">C12</f>
        <v>60000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16.0</v>
      </c>
      <c r="D5" s="3"/>
      <c r="E5" s="3"/>
      <c r="F5" s="3"/>
      <c r="G5" s="38" t="s">
        <v>3</v>
      </c>
      <c r="H5" s="39">
        <f t="shared" ref="H5:I5" si="2">H14</f>
        <v>65100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-5100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216</v>
      </c>
      <c r="C11" s="43">
        <v>60000.0</v>
      </c>
      <c r="D11" s="43">
        <v>0.0</v>
      </c>
      <c r="E11" s="45"/>
      <c r="F11" s="3"/>
      <c r="G11" s="35" t="s">
        <v>217</v>
      </c>
      <c r="H11" s="36">
        <f>300*C5</f>
        <v>4800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60000</v>
      </c>
      <c r="D12" s="50">
        <f t="shared" si="4"/>
        <v>0</v>
      </c>
      <c r="E12" s="50"/>
      <c r="F12" s="3"/>
      <c r="G12" s="38" t="s">
        <v>218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216</v>
      </c>
      <c r="H13" s="43">
        <v>60000.0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49" t="s">
        <v>38</v>
      </c>
      <c r="H14" s="50">
        <f t="shared" ref="H14:I14" si="5">sum(H11:H13)</f>
        <v>65100</v>
      </c>
      <c r="I14" s="50">
        <f t="shared" si="5"/>
        <v>0</v>
      </c>
      <c r="J14" s="5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219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220</v>
      </c>
      <c r="C4" s="55" t="s">
        <v>221</v>
      </c>
      <c r="D4" s="3"/>
      <c r="E4" s="3"/>
      <c r="F4" s="3"/>
      <c r="G4" s="35" t="s">
        <v>2</v>
      </c>
      <c r="H4" s="36">
        <f t="shared" ref="H4:I4" si="1">C12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6.0</v>
      </c>
      <c r="D5" s="3"/>
      <c r="E5" s="3"/>
      <c r="F5" s="3"/>
      <c r="G5" s="38" t="s">
        <v>3</v>
      </c>
      <c r="H5" s="39">
        <f t="shared" ref="H5:I5" si="2">H12</f>
        <v>2000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-2000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170</v>
      </c>
      <c r="C11" s="43">
        <v>0.0</v>
      </c>
      <c r="D11" s="43">
        <v>0.0</v>
      </c>
      <c r="E11" s="45"/>
      <c r="F11" s="3"/>
      <c r="G11" s="35" t="s">
        <v>222</v>
      </c>
      <c r="H11" s="43">
        <v>2000.0</v>
      </c>
      <c r="I11" s="43">
        <v>0.0</v>
      </c>
      <c r="J11" s="44" t="s">
        <v>223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61" t="s">
        <v>38</v>
      </c>
      <c r="H12" s="50">
        <f t="shared" ref="H12:I12" si="5">sum(H11)</f>
        <v>2000</v>
      </c>
      <c r="I12" s="50">
        <f t="shared" si="5"/>
        <v>0</v>
      </c>
      <c r="J12" s="30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64"/>
      <c r="H13" s="64"/>
      <c r="I13" s="64"/>
      <c r="J13" s="64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64"/>
      <c r="H14" s="64"/>
      <c r="I14" s="64"/>
      <c r="J14" s="64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64"/>
      <c r="H15" s="64"/>
      <c r="I15" s="64"/>
      <c r="J15" s="64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64"/>
      <c r="H16" s="64"/>
      <c r="I16" s="64"/>
      <c r="J16" s="6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64"/>
      <c r="H17" s="64"/>
      <c r="I17" s="64"/>
      <c r="J17" s="6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64"/>
      <c r="H18" s="64"/>
      <c r="I18" s="64"/>
      <c r="J18" s="64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64"/>
      <c r="H19" s="64"/>
      <c r="I19" s="64"/>
      <c r="J19" s="6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64"/>
      <c r="H20" s="64"/>
      <c r="I20" s="64"/>
      <c r="J20" s="64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64"/>
      <c r="H21" s="64"/>
      <c r="I21" s="64"/>
      <c r="J21" s="6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64"/>
      <c r="H22" s="64"/>
      <c r="I22" s="64"/>
      <c r="J22" s="64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64"/>
      <c r="H23" s="64"/>
      <c r="I23" s="64"/>
      <c r="J23" s="64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64"/>
      <c r="H24" s="64"/>
      <c r="I24" s="64"/>
      <c r="J24" s="64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64"/>
      <c r="H25" s="64"/>
      <c r="I25" s="64"/>
      <c r="J25" s="64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64"/>
      <c r="H26" s="64"/>
      <c r="I26" s="64"/>
      <c r="J26" s="64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64"/>
      <c r="H27" s="64"/>
      <c r="I27" s="64"/>
      <c r="J27" s="6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64"/>
      <c r="H28" s="64"/>
      <c r="I28" s="64"/>
      <c r="J28" s="64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34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3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32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35</v>
      </c>
      <c r="C4" s="34">
        <v>9.0</v>
      </c>
      <c r="D4" s="3"/>
      <c r="E4" s="3"/>
      <c r="F4" s="3"/>
      <c r="G4" s="35" t="s">
        <v>2</v>
      </c>
      <c r="H4" s="36">
        <f t="shared" ref="H4:I4" si="1">C14</f>
        <v>310000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36</v>
      </c>
      <c r="C5" s="34">
        <v>6.0</v>
      </c>
      <c r="D5" s="3"/>
      <c r="E5" s="3"/>
      <c r="F5" s="3"/>
      <c r="G5" s="38" t="s">
        <v>3</v>
      </c>
      <c r="H5" s="39">
        <f t="shared" ref="H5:I5" si="2">H32</f>
        <v>398162.5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3" t="s">
        <v>37</v>
      </c>
      <c r="C6" s="34">
        <v>8.0</v>
      </c>
      <c r="D6" s="3"/>
      <c r="E6" s="3"/>
      <c r="F6" s="3"/>
      <c r="G6" s="41" t="s">
        <v>38</v>
      </c>
      <c r="H6" s="42">
        <f t="shared" ref="H6:I6" si="3">H4-H5</f>
        <v>-88162.5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3" t="s">
        <v>39</v>
      </c>
      <c r="C7" s="32">
        <f>'2 - Bussnämnden'!C5 + '3 - Festgruppen'!C5 + '4 - Grafiknämnden'!C5 + '5 - Idrottsnämnden'!C5 + '6 - Internationella gruppen'!C5 + '7 - Jipponämnden'!C5 + '8 - JML-nämnden'!C5 + '9 - KBM'!C5 + '10 - KLIRR'!C5 + '11 - MSN'!C5 + '12 - Nyhetsbyrån'!C5 + '13 - Näringslivsnämnden'!C5 + '14 - Smörjkammarnämnden'!C5 + '15 - Studienämnden'!C9 + '16 - Skärmnämnden'!C5 </f>
        <v>199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32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40</v>
      </c>
      <c r="C11" s="43">
        <v>235000.0</v>
      </c>
      <c r="D11" s="43">
        <v>0.0</v>
      </c>
      <c r="E11" s="44" t="s">
        <v>41</v>
      </c>
      <c r="F11" s="3"/>
      <c r="G11" s="35" t="s">
        <v>42</v>
      </c>
      <c r="H11" s="43">
        <v>3000.0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43</v>
      </c>
      <c r="C12" s="46">
        <f>50*1000</f>
        <v>50000</v>
      </c>
      <c r="D12" s="46">
        <v>0.0</v>
      </c>
      <c r="E12" s="47" t="s">
        <v>44</v>
      </c>
      <c r="F12" s="3"/>
      <c r="G12" s="38" t="s">
        <v>45</v>
      </c>
      <c r="H12" s="39">
        <f>1000*C4+1000</f>
        <v>10000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46</v>
      </c>
      <c r="C13" s="43">
        <v>25000.0</v>
      </c>
      <c r="D13" s="43">
        <v>0.0</v>
      </c>
      <c r="E13" s="44"/>
      <c r="F13" s="3"/>
      <c r="G13" s="35" t="s">
        <v>47</v>
      </c>
      <c r="H13" s="36">
        <f>300*C4</f>
        <v>2700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49" t="s">
        <v>38</v>
      </c>
      <c r="C14" s="50">
        <f t="shared" ref="C14:D14" si="4">sum(C11:C13)</f>
        <v>310000</v>
      </c>
      <c r="D14" s="50">
        <f t="shared" si="4"/>
        <v>0</v>
      </c>
      <c r="E14" s="50"/>
      <c r="F14" s="3"/>
      <c r="G14" s="38" t="s">
        <v>48</v>
      </c>
      <c r="H14" s="39">
        <f>300*C4</f>
        <v>2700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5" t="s">
        <v>49</v>
      </c>
      <c r="H15" s="43">
        <v>40252.0</v>
      </c>
      <c r="I15" s="43">
        <v>0.0</v>
      </c>
      <c r="J15" s="44" t="s">
        <v>50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51</v>
      </c>
      <c r="H16" s="46">
        <v>32500.0</v>
      </c>
      <c r="I16" s="46">
        <v>0.0</v>
      </c>
      <c r="J16" s="4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5" t="s">
        <v>52</v>
      </c>
      <c r="H17" s="43">
        <v>6000.0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8" t="s">
        <v>53</v>
      </c>
      <c r="H18" s="46">
        <v>8600.0</v>
      </c>
      <c r="I18" s="46">
        <v>0.0</v>
      </c>
      <c r="J18" s="47" t="s">
        <v>54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5" t="s">
        <v>55</v>
      </c>
      <c r="H19" s="43">
        <f>C7*100</f>
        <v>19900</v>
      </c>
      <c r="I19" s="43">
        <v>0.0</v>
      </c>
      <c r="J19" s="44" t="s">
        <v>56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8" t="s">
        <v>57</v>
      </c>
      <c r="H20" s="46">
        <f>300*C5</f>
        <v>1800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5" t="s">
        <v>58</v>
      </c>
      <c r="H21" s="43">
        <f t="shared" ref="H21:H22" si="5">300*C5</f>
        <v>1800</v>
      </c>
      <c r="I21" s="43">
        <v>0.0</v>
      </c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8" t="s">
        <v>59</v>
      </c>
      <c r="H22" s="46">
        <f t="shared" si="5"/>
        <v>2400</v>
      </c>
      <c r="I22" s="46">
        <v>0.0</v>
      </c>
      <c r="J22" s="40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5" t="s">
        <v>60</v>
      </c>
      <c r="H23" s="36">
        <f>300*C6</f>
        <v>2400</v>
      </c>
      <c r="I23" s="43">
        <v>0.0</v>
      </c>
      <c r="J23" s="4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8" t="s">
        <v>61</v>
      </c>
      <c r="H24" s="46">
        <v>70000.0</v>
      </c>
      <c r="I24" s="46">
        <v>0.0</v>
      </c>
      <c r="J24" s="40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5" t="s">
        <v>62</v>
      </c>
      <c r="H25" s="43">
        <v>25000.0</v>
      </c>
      <c r="I25" s="43">
        <v>0.0</v>
      </c>
      <c r="J25" s="45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8" t="s">
        <v>63</v>
      </c>
      <c r="H26" s="46">
        <v>10000.0</v>
      </c>
      <c r="I26" s="46">
        <v>0.0</v>
      </c>
      <c r="J26" s="40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5" t="s">
        <v>64</v>
      </c>
      <c r="H27" s="43">
        <v>4000.0</v>
      </c>
      <c r="I27" s="43">
        <v>0.0</v>
      </c>
      <c r="J27" s="4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8" t="s">
        <v>65</v>
      </c>
      <c r="H28" s="46">
        <v>55000.0</v>
      </c>
      <c r="I28" s="46">
        <v>0.0</v>
      </c>
      <c r="J28" s="40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5" t="s">
        <v>46</v>
      </c>
      <c r="H29" s="43">
        <v>66738.0</v>
      </c>
      <c r="I29" s="43">
        <v>0.0</v>
      </c>
      <c r="J29" s="44" t="s">
        <v>66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8" t="s">
        <v>67</v>
      </c>
      <c r="H30" s="46">
        <v>5000.0</v>
      </c>
      <c r="I30" s="46">
        <v>0.0</v>
      </c>
      <c r="J30" s="48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51" t="s">
        <v>68</v>
      </c>
      <c r="H31" s="52">
        <v>28372.5</v>
      </c>
      <c r="I31" s="53">
        <v>0.0</v>
      </c>
      <c r="J31" s="5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49" t="s">
        <v>38</v>
      </c>
      <c r="H32" s="50">
        <f t="shared" ref="H32:I32" si="6">sum(H11:H31)</f>
        <v>398162.5</v>
      </c>
      <c r="I32" s="50">
        <f t="shared" si="6"/>
        <v>0</v>
      </c>
      <c r="J32" s="50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8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8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224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225</v>
      </c>
      <c r="C4" s="57"/>
      <c r="D4" s="3"/>
      <c r="E4" s="3"/>
      <c r="F4" s="3"/>
      <c r="G4" s="35" t="s">
        <v>2</v>
      </c>
      <c r="H4" s="36">
        <f t="shared" ref="H4:I4" si="1">C12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4.0</v>
      </c>
      <c r="D5" s="3"/>
      <c r="E5" s="3"/>
      <c r="F5" s="3"/>
      <c r="G5" s="38" t="s">
        <v>3</v>
      </c>
      <c r="H5" s="39">
        <f t="shared" ref="H5:I5" si="2">H13</f>
        <v>3200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-3200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155</v>
      </c>
      <c r="C11" s="43">
        <v>0.0</v>
      </c>
      <c r="D11" s="43">
        <v>0.0</v>
      </c>
      <c r="E11" s="45"/>
      <c r="F11" s="3"/>
      <c r="G11" s="35" t="s">
        <v>226</v>
      </c>
      <c r="H11" s="43">
        <v>1750.0</v>
      </c>
      <c r="I11" s="43">
        <v>0.0</v>
      </c>
      <c r="J11" s="44" t="s">
        <v>227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0</v>
      </c>
      <c r="D12" s="50">
        <f t="shared" si="4"/>
        <v>0</v>
      </c>
      <c r="E12" s="50"/>
      <c r="F12" s="3"/>
      <c r="G12" s="38" t="s">
        <v>228</v>
      </c>
      <c r="H12" s="46">
        <v>1450.0</v>
      </c>
      <c r="I12" s="46">
        <v>0.0</v>
      </c>
      <c r="J12" s="47" t="s">
        <v>229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49" t="s">
        <v>38</v>
      </c>
      <c r="H13" s="50">
        <f t="shared" ref="H13:I13" si="5">sum(H11:H12)</f>
        <v>3200</v>
      </c>
      <c r="I13" s="50">
        <f t="shared" si="5"/>
        <v>0</v>
      </c>
      <c r="J13" s="50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230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231</v>
      </c>
      <c r="C4" s="55" t="s">
        <v>232</v>
      </c>
      <c r="D4" s="3"/>
      <c r="E4" s="3"/>
      <c r="F4" s="3"/>
      <c r="G4" s="35" t="s">
        <v>2</v>
      </c>
      <c r="H4" s="36">
        <f t="shared" ref="H4:I4" si="1">C25</f>
        <v>312655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65" t="s">
        <v>233</v>
      </c>
      <c r="D5" s="3"/>
      <c r="E5" s="3"/>
      <c r="F5" s="3"/>
      <c r="G5" s="38" t="s">
        <v>3</v>
      </c>
      <c r="H5" s="39">
        <f t="shared" ref="H5:I5" si="2">H25</f>
        <v>358455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-45800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234</v>
      </c>
      <c r="C11" s="43">
        <v>0.0</v>
      </c>
      <c r="D11" s="43">
        <v>0.0</v>
      </c>
      <c r="E11" s="45"/>
      <c r="F11" s="3"/>
      <c r="G11" s="35" t="s">
        <v>234</v>
      </c>
      <c r="H11" s="43">
        <v>27300.0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235</v>
      </c>
      <c r="C12" s="46">
        <v>0.0</v>
      </c>
      <c r="D12" s="46">
        <v>0.0</v>
      </c>
      <c r="E12" s="48"/>
      <c r="F12" s="3"/>
      <c r="G12" s="38" t="s">
        <v>235</v>
      </c>
      <c r="H12" s="46">
        <v>1600.0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236</v>
      </c>
      <c r="C13" s="43">
        <v>0.0</v>
      </c>
      <c r="D13" s="43">
        <v>0.0</v>
      </c>
      <c r="E13" s="45"/>
      <c r="F13" s="3"/>
      <c r="G13" s="35" t="s">
        <v>236</v>
      </c>
      <c r="H13" s="43">
        <v>18275.0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237</v>
      </c>
      <c r="C14" s="46">
        <v>0.0</v>
      </c>
      <c r="D14" s="46">
        <v>0.0</v>
      </c>
      <c r="E14" s="48"/>
      <c r="F14" s="3"/>
      <c r="G14" s="38" t="s">
        <v>237</v>
      </c>
      <c r="H14" s="46">
        <v>114170.0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5" t="s">
        <v>238</v>
      </c>
      <c r="C15" s="43">
        <v>8500.0</v>
      </c>
      <c r="D15" s="43">
        <v>0.0</v>
      </c>
      <c r="E15" s="45"/>
      <c r="F15" s="3"/>
      <c r="G15" s="35" t="s">
        <v>238</v>
      </c>
      <c r="H15" s="43">
        <v>8500.0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8" t="s">
        <v>239</v>
      </c>
      <c r="C16" s="46">
        <v>0.0</v>
      </c>
      <c r="D16" s="46">
        <v>0.0</v>
      </c>
      <c r="E16" s="48"/>
      <c r="F16" s="3"/>
      <c r="G16" s="38" t="s">
        <v>239</v>
      </c>
      <c r="H16" s="46">
        <v>376.0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5" t="s">
        <v>240</v>
      </c>
      <c r="C17" s="43">
        <v>0.0</v>
      </c>
      <c r="D17" s="43">
        <v>0.0</v>
      </c>
      <c r="E17" s="45"/>
      <c r="F17" s="3"/>
      <c r="G17" s="35" t="s">
        <v>240</v>
      </c>
      <c r="H17" s="43">
        <v>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8" t="s">
        <v>241</v>
      </c>
      <c r="C18" s="46">
        <v>0.0</v>
      </c>
      <c r="D18" s="46">
        <v>0.0</v>
      </c>
      <c r="E18" s="48"/>
      <c r="F18" s="3"/>
      <c r="G18" s="38" t="s">
        <v>241</v>
      </c>
      <c r="H18" s="46">
        <v>894.0</v>
      </c>
      <c r="I18" s="46">
        <v>0.0</v>
      </c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5" t="s">
        <v>242</v>
      </c>
      <c r="C19" s="43">
        <v>0.0</v>
      </c>
      <c r="D19" s="43">
        <v>0.0</v>
      </c>
      <c r="E19" s="45"/>
      <c r="F19" s="3"/>
      <c r="G19" s="35" t="s">
        <v>242</v>
      </c>
      <c r="H19" s="43">
        <v>1711.0</v>
      </c>
      <c r="I19" s="43">
        <v>0.0</v>
      </c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8" t="s">
        <v>243</v>
      </c>
      <c r="C20" s="46">
        <v>218655.0</v>
      </c>
      <c r="D20" s="46">
        <v>0.0</v>
      </c>
      <c r="E20" s="48"/>
      <c r="F20" s="3"/>
      <c r="G20" s="38" t="s">
        <v>243</v>
      </c>
      <c r="H20" s="46">
        <v>75467.0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5" t="s">
        <v>244</v>
      </c>
      <c r="C21" s="43">
        <v>0.0</v>
      </c>
      <c r="D21" s="43">
        <v>0.0</v>
      </c>
      <c r="E21" s="45"/>
      <c r="F21" s="3"/>
      <c r="G21" s="35" t="s">
        <v>244</v>
      </c>
      <c r="H21" s="43">
        <v>282.0</v>
      </c>
      <c r="I21" s="43">
        <v>0.0</v>
      </c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8" t="s">
        <v>245</v>
      </c>
      <c r="C22" s="46">
        <v>0.0</v>
      </c>
      <c r="D22" s="46">
        <v>0.0</v>
      </c>
      <c r="E22" s="48"/>
      <c r="F22" s="3"/>
      <c r="G22" s="38" t="s">
        <v>245</v>
      </c>
      <c r="H22" s="46">
        <v>0.0</v>
      </c>
      <c r="I22" s="46">
        <v>0.0</v>
      </c>
      <c r="J22" s="4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5" t="s">
        <v>246</v>
      </c>
      <c r="C23" s="43">
        <v>0.0</v>
      </c>
      <c r="D23" s="43">
        <v>0.0</v>
      </c>
      <c r="E23" s="45"/>
      <c r="F23" s="3"/>
      <c r="G23" s="35" t="s">
        <v>246</v>
      </c>
      <c r="H23" s="43">
        <v>13380.0</v>
      </c>
      <c r="I23" s="43">
        <v>0.0</v>
      </c>
      <c r="J23" s="4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8" t="s">
        <v>247</v>
      </c>
      <c r="C24" s="46">
        <v>85500.0</v>
      </c>
      <c r="D24" s="46">
        <v>0.0</v>
      </c>
      <c r="E24" s="48"/>
      <c r="F24" s="3"/>
      <c r="G24" s="38" t="s">
        <v>247</v>
      </c>
      <c r="H24" s="46">
        <v>96500.0</v>
      </c>
      <c r="I24" s="46">
        <v>0.0</v>
      </c>
      <c r="J24" s="4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49" t="s">
        <v>38</v>
      </c>
      <c r="C25" s="50">
        <f t="shared" ref="C25:D25" si="4">sum(C11:C24)</f>
        <v>312655</v>
      </c>
      <c r="D25" s="50">
        <f t="shared" si="4"/>
        <v>0</v>
      </c>
      <c r="E25" s="50"/>
      <c r="F25" s="3"/>
      <c r="G25" s="49" t="s">
        <v>38</v>
      </c>
      <c r="H25" s="50">
        <f t="shared" ref="H25:I25" si="5">sum(H11:H24)</f>
        <v>358455</v>
      </c>
      <c r="I25" s="50">
        <f t="shared" si="5"/>
        <v>0</v>
      </c>
      <c r="J25" s="50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248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249</v>
      </c>
      <c r="C4" s="55" t="s">
        <v>250</v>
      </c>
      <c r="D4" s="3"/>
      <c r="E4" s="3"/>
      <c r="F4" s="3"/>
      <c r="G4" s="35" t="s">
        <v>2</v>
      </c>
      <c r="H4" s="36">
        <f t="shared" ref="H4:I4" si="1">C15</f>
        <v>945350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64.0</v>
      </c>
      <c r="D5" s="3"/>
      <c r="E5" s="3"/>
      <c r="F5" s="3"/>
      <c r="G5" s="38" t="s">
        <v>3</v>
      </c>
      <c r="H5" s="39">
        <f t="shared" ref="H5:I5" si="2">H21</f>
        <v>563090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382260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251</v>
      </c>
      <c r="C11" s="43">
        <v>870000.0</v>
      </c>
      <c r="D11" s="43">
        <v>0.0</v>
      </c>
      <c r="E11" s="45"/>
      <c r="F11" s="3"/>
      <c r="G11" s="35" t="s">
        <v>252</v>
      </c>
      <c r="H11" s="43">
        <v>196500.0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253</v>
      </c>
      <c r="C12" s="46">
        <v>32000.0</v>
      </c>
      <c r="D12" s="46">
        <v>0.0</v>
      </c>
      <c r="E12" s="48"/>
      <c r="F12" s="3"/>
      <c r="G12" s="38" t="s">
        <v>253</v>
      </c>
      <c r="H12" s="46">
        <v>9920.0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254</v>
      </c>
      <c r="C13" s="43">
        <v>28350.0</v>
      </c>
      <c r="D13" s="43">
        <v>0.0</v>
      </c>
      <c r="E13" s="45"/>
      <c r="F13" s="3"/>
      <c r="G13" s="35" t="s">
        <v>254</v>
      </c>
      <c r="H13" s="43">
        <v>28850.0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255</v>
      </c>
      <c r="C14" s="46">
        <v>15000.0</v>
      </c>
      <c r="D14" s="46">
        <v>0.0</v>
      </c>
      <c r="E14" s="48"/>
      <c r="F14" s="3"/>
      <c r="G14" s="38" t="s">
        <v>256</v>
      </c>
      <c r="H14" s="46">
        <v>14000.0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49" t="s">
        <v>38</v>
      </c>
      <c r="C15" s="50">
        <f t="shared" ref="C15:D15" si="4">sum(C11:C14)</f>
        <v>945350</v>
      </c>
      <c r="D15" s="50">
        <f t="shared" si="4"/>
        <v>0</v>
      </c>
      <c r="E15" s="50"/>
      <c r="F15" s="3"/>
      <c r="G15" s="35" t="s">
        <v>257</v>
      </c>
      <c r="H15" s="43">
        <v>1000.0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258</v>
      </c>
      <c r="H16" s="46">
        <v>33560.0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5" t="s">
        <v>259</v>
      </c>
      <c r="H17" s="43">
        <v>3000.0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8" t="s">
        <v>260</v>
      </c>
      <c r="H18" s="46">
        <v>172662.0</v>
      </c>
      <c r="I18" s="46">
        <v>0.0</v>
      </c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5" t="s">
        <v>261</v>
      </c>
      <c r="H19" s="43">
        <v>66998.0</v>
      </c>
      <c r="I19" s="43">
        <v>0.0</v>
      </c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8" t="s">
        <v>255</v>
      </c>
      <c r="H20" s="46">
        <v>36600.0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49" t="s">
        <v>38</v>
      </c>
      <c r="H21" s="50">
        <f t="shared" ref="H21:I21" si="5">sum(H11:H20)</f>
        <v>563090</v>
      </c>
      <c r="I21" s="50">
        <f t="shared" si="5"/>
        <v>0</v>
      </c>
      <c r="J21" s="5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8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262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263</v>
      </c>
      <c r="C4" s="55" t="s">
        <v>264</v>
      </c>
      <c r="D4" s="3"/>
      <c r="E4" s="3"/>
      <c r="F4" s="3"/>
      <c r="G4" s="35" t="s">
        <v>2</v>
      </c>
      <c r="H4" s="36">
        <f t="shared" ref="H4:I4" si="1">C26</f>
        <v>787931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126.0</v>
      </c>
      <c r="D5" s="3"/>
      <c r="E5" s="3"/>
      <c r="F5" s="3"/>
      <c r="G5" s="38" t="s">
        <v>3</v>
      </c>
      <c r="H5" s="39">
        <f t="shared" ref="H5:I5" si="2">H26</f>
        <v>968211.5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-180280.5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265</v>
      </c>
      <c r="C11" s="43">
        <v>26334.0</v>
      </c>
      <c r="D11" s="43">
        <v>0.0</v>
      </c>
      <c r="E11" s="45"/>
      <c r="F11" s="3"/>
      <c r="G11" s="35" t="s">
        <v>265</v>
      </c>
      <c r="H11" s="43">
        <v>103415.0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266</v>
      </c>
      <c r="C12" s="46">
        <v>0.0</v>
      </c>
      <c r="D12" s="46">
        <v>0.0</v>
      </c>
      <c r="E12" s="48"/>
      <c r="F12" s="3"/>
      <c r="G12" s="38" t="s">
        <v>266</v>
      </c>
      <c r="H12" s="46">
        <v>700.0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267</v>
      </c>
      <c r="C13" s="43">
        <v>0.0</v>
      </c>
      <c r="D13" s="43">
        <v>0.0</v>
      </c>
      <c r="E13" s="45"/>
      <c r="F13" s="3"/>
      <c r="G13" s="35" t="s">
        <v>267</v>
      </c>
      <c r="H13" s="43">
        <v>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268</v>
      </c>
      <c r="C14" s="46">
        <v>120013.0</v>
      </c>
      <c r="D14" s="46">
        <v>0.0</v>
      </c>
      <c r="E14" s="48"/>
      <c r="F14" s="3"/>
      <c r="G14" s="38" t="s">
        <v>268</v>
      </c>
      <c r="H14" s="46">
        <v>123163.0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5" t="s">
        <v>269</v>
      </c>
      <c r="C15" s="43">
        <v>0.0</v>
      </c>
      <c r="D15" s="43">
        <v>0.0</v>
      </c>
      <c r="E15" s="45"/>
      <c r="F15" s="3"/>
      <c r="G15" s="35" t="s">
        <v>269</v>
      </c>
      <c r="H15" s="43">
        <v>2720.0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8" t="s">
        <v>270</v>
      </c>
      <c r="C16" s="46">
        <v>6000.0</v>
      </c>
      <c r="D16" s="46">
        <v>0.0</v>
      </c>
      <c r="E16" s="48"/>
      <c r="F16" s="3"/>
      <c r="G16" s="38" t="s">
        <v>270</v>
      </c>
      <c r="H16" s="46">
        <v>15662.0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5" t="s">
        <v>271</v>
      </c>
      <c r="C17" s="43">
        <v>249495.0</v>
      </c>
      <c r="D17" s="43">
        <v>0.0</v>
      </c>
      <c r="E17" s="45"/>
      <c r="F17" s="3"/>
      <c r="G17" s="35" t="s">
        <v>271</v>
      </c>
      <c r="H17" s="43">
        <v>273505.5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8" t="s">
        <v>272</v>
      </c>
      <c r="C18" s="46">
        <v>0.0</v>
      </c>
      <c r="D18" s="46">
        <v>0.0</v>
      </c>
      <c r="E18" s="48"/>
      <c r="F18" s="3"/>
      <c r="G18" s="38" t="s">
        <v>272</v>
      </c>
      <c r="H18" s="46">
        <v>8618.0</v>
      </c>
      <c r="I18" s="46">
        <v>0.0</v>
      </c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5" t="s">
        <v>273</v>
      </c>
      <c r="C19" s="43">
        <v>17560.0</v>
      </c>
      <c r="D19" s="43">
        <v>0.0</v>
      </c>
      <c r="E19" s="45"/>
      <c r="F19" s="3"/>
      <c r="G19" s="35" t="s">
        <v>273</v>
      </c>
      <c r="H19" s="43">
        <v>22074.0</v>
      </c>
      <c r="I19" s="43">
        <v>0.0</v>
      </c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8" t="s">
        <v>274</v>
      </c>
      <c r="C20" s="46">
        <v>153255.0</v>
      </c>
      <c r="D20" s="46">
        <v>0.0</v>
      </c>
      <c r="E20" s="48"/>
      <c r="F20" s="3"/>
      <c r="G20" s="38" t="s">
        <v>274</v>
      </c>
      <c r="H20" s="46">
        <v>171739.0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5" t="s">
        <v>275</v>
      </c>
      <c r="C21" s="43">
        <v>0.0</v>
      </c>
      <c r="D21" s="43">
        <v>0.0</v>
      </c>
      <c r="E21" s="45"/>
      <c r="F21" s="3"/>
      <c r="G21" s="35" t="s">
        <v>275</v>
      </c>
      <c r="H21" s="43">
        <v>15280.0</v>
      </c>
      <c r="I21" s="43">
        <v>0.0</v>
      </c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8" t="s">
        <v>276</v>
      </c>
      <c r="C22" s="46">
        <v>130054.0</v>
      </c>
      <c r="D22" s="46">
        <v>0.0</v>
      </c>
      <c r="E22" s="48"/>
      <c r="F22" s="3"/>
      <c r="G22" s="38" t="s">
        <v>276</v>
      </c>
      <c r="H22" s="46">
        <v>157262.0</v>
      </c>
      <c r="I22" s="46">
        <v>0.0</v>
      </c>
      <c r="J22" s="4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5" t="s">
        <v>277</v>
      </c>
      <c r="C23" s="43">
        <v>85220.0</v>
      </c>
      <c r="D23" s="43">
        <v>0.0</v>
      </c>
      <c r="E23" s="45"/>
      <c r="F23" s="3"/>
      <c r="G23" s="35" t="s">
        <v>277</v>
      </c>
      <c r="H23" s="43">
        <v>62224.0</v>
      </c>
      <c r="I23" s="43">
        <v>0.0</v>
      </c>
      <c r="J23" s="4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8" t="s">
        <v>278</v>
      </c>
      <c r="C24" s="46">
        <v>0.0</v>
      </c>
      <c r="D24" s="46">
        <v>0.0</v>
      </c>
      <c r="E24" s="48"/>
      <c r="F24" s="3"/>
      <c r="G24" s="38" t="s">
        <v>278</v>
      </c>
      <c r="H24" s="46">
        <v>6449.0</v>
      </c>
      <c r="I24" s="46">
        <v>0.0</v>
      </c>
      <c r="J24" s="4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5" t="s">
        <v>279</v>
      </c>
      <c r="C25" s="43">
        <v>0.0</v>
      </c>
      <c r="D25" s="43">
        <v>0.0</v>
      </c>
      <c r="E25" s="45"/>
      <c r="F25" s="3"/>
      <c r="G25" s="35" t="s">
        <v>279</v>
      </c>
      <c r="H25" s="43">
        <v>5400.0</v>
      </c>
      <c r="I25" s="43">
        <v>0.0</v>
      </c>
      <c r="J25" s="45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49" t="s">
        <v>38</v>
      </c>
      <c r="C26" s="50">
        <f t="shared" ref="C26:D26" si="4">sum(C11:C25)</f>
        <v>787931</v>
      </c>
      <c r="D26" s="50">
        <f t="shared" si="4"/>
        <v>0</v>
      </c>
      <c r="E26" s="50"/>
      <c r="F26" s="3"/>
      <c r="G26" s="49" t="s">
        <v>38</v>
      </c>
      <c r="H26" s="50">
        <f t="shared" ref="H26:I26" si="5">sum(H11:H25)</f>
        <v>968211.5</v>
      </c>
      <c r="I26" s="50">
        <f t="shared" si="5"/>
        <v>0</v>
      </c>
      <c r="J26" s="50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280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/>
      <c r="C4" s="57"/>
      <c r="D4" s="3"/>
      <c r="E4" s="3"/>
      <c r="F4" s="3"/>
      <c r="G4" s="35" t="s">
        <v>2</v>
      </c>
      <c r="H4" s="36">
        <f t="shared" ref="H4:I4" si="1">C21</f>
        <v>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/>
      <c r="C5" s="55"/>
      <c r="D5" s="3"/>
      <c r="E5" s="3"/>
      <c r="F5" s="3"/>
      <c r="G5" s="38" t="s">
        <v>3</v>
      </c>
      <c r="H5" s="39">
        <f t="shared" ref="H5:I5" si="2">H21</f>
        <v>38000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-38000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281</v>
      </c>
      <c r="C11" s="43">
        <v>0.0</v>
      </c>
      <c r="D11" s="43">
        <v>0.0</v>
      </c>
      <c r="E11" s="45"/>
      <c r="F11" s="3"/>
      <c r="G11" s="35" t="s">
        <v>281</v>
      </c>
      <c r="H11" s="43">
        <v>4000.0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282</v>
      </c>
      <c r="C12" s="46">
        <v>0.0</v>
      </c>
      <c r="D12" s="46">
        <v>0.0</v>
      </c>
      <c r="E12" s="48"/>
      <c r="F12" s="3"/>
      <c r="G12" s="38" t="s">
        <v>282</v>
      </c>
      <c r="H12" s="46">
        <v>4000.0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283</v>
      </c>
      <c r="C13" s="43">
        <v>0.0</v>
      </c>
      <c r="D13" s="43">
        <v>0.0</v>
      </c>
      <c r="E13" s="45"/>
      <c r="F13" s="3"/>
      <c r="G13" s="35" t="s">
        <v>283</v>
      </c>
      <c r="H13" s="43">
        <v>4000.0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284</v>
      </c>
      <c r="C14" s="46">
        <v>0.0</v>
      </c>
      <c r="D14" s="46">
        <v>0.0</v>
      </c>
      <c r="E14" s="48"/>
      <c r="F14" s="3"/>
      <c r="G14" s="38" t="s">
        <v>284</v>
      </c>
      <c r="H14" s="46">
        <v>4000.0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5" t="s">
        <v>285</v>
      </c>
      <c r="C15" s="43">
        <v>0.0</v>
      </c>
      <c r="D15" s="43">
        <v>0.0</v>
      </c>
      <c r="E15" s="45"/>
      <c r="F15" s="3"/>
      <c r="G15" s="35" t="s">
        <v>285</v>
      </c>
      <c r="H15" s="43">
        <v>4000.0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8" t="s">
        <v>286</v>
      </c>
      <c r="C16" s="46">
        <v>0.0</v>
      </c>
      <c r="D16" s="46">
        <v>0.0</v>
      </c>
      <c r="E16" s="48"/>
      <c r="F16" s="3"/>
      <c r="G16" s="38" t="s">
        <v>286</v>
      </c>
      <c r="H16" s="46">
        <v>4000.0</v>
      </c>
      <c r="I16" s="46">
        <v>0.0</v>
      </c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5" t="s">
        <v>287</v>
      </c>
      <c r="C17" s="43">
        <v>0.0</v>
      </c>
      <c r="D17" s="43">
        <v>0.0</v>
      </c>
      <c r="E17" s="45"/>
      <c r="F17" s="3"/>
      <c r="G17" s="35" t="s">
        <v>287</v>
      </c>
      <c r="H17" s="43">
        <v>4000.0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8" t="s">
        <v>288</v>
      </c>
      <c r="C18" s="46">
        <v>0.0</v>
      </c>
      <c r="D18" s="46">
        <v>0.0</v>
      </c>
      <c r="E18" s="48"/>
      <c r="F18" s="3"/>
      <c r="G18" s="38" t="s">
        <v>288</v>
      </c>
      <c r="H18" s="46">
        <v>4000.0</v>
      </c>
      <c r="I18" s="46">
        <v>0.0</v>
      </c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5" t="s">
        <v>289</v>
      </c>
      <c r="C19" s="43">
        <v>0.0</v>
      </c>
      <c r="D19" s="43">
        <v>0.0</v>
      </c>
      <c r="E19" s="45"/>
      <c r="F19" s="3"/>
      <c r="G19" s="35" t="s">
        <v>289</v>
      </c>
      <c r="H19" s="43">
        <v>2000.0</v>
      </c>
      <c r="I19" s="43">
        <v>0.0</v>
      </c>
      <c r="J19" s="44" t="s">
        <v>290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8" t="s">
        <v>291</v>
      </c>
      <c r="C20" s="46">
        <v>0.0</v>
      </c>
      <c r="D20" s="46">
        <v>0.0</v>
      </c>
      <c r="E20" s="48"/>
      <c r="F20" s="3"/>
      <c r="G20" s="38" t="s">
        <v>291</v>
      </c>
      <c r="H20" s="46">
        <v>4000.0</v>
      </c>
      <c r="I20" s="46">
        <v>0.0</v>
      </c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49" t="s">
        <v>38</v>
      </c>
      <c r="C21" s="50">
        <f t="shared" ref="C21:D21" si="4">sum(C11:C20)</f>
        <v>0</v>
      </c>
      <c r="D21" s="49">
        <f t="shared" si="4"/>
        <v>0</v>
      </c>
      <c r="E21" s="50"/>
      <c r="F21" s="3"/>
      <c r="G21" s="49" t="s">
        <v>38</v>
      </c>
      <c r="H21" s="50">
        <f t="shared" ref="H21:I21" si="5">sum(H11:H20)</f>
        <v>38000</v>
      </c>
      <c r="I21" s="50">
        <f t="shared" si="5"/>
        <v>0</v>
      </c>
      <c r="J21" s="5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292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293</v>
      </c>
      <c r="C4" s="57"/>
      <c r="D4" s="3"/>
      <c r="E4" s="3"/>
      <c r="F4" s="3"/>
      <c r="G4" s="35" t="s">
        <v>2</v>
      </c>
      <c r="H4" s="36"/>
      <c r="I4" s="36"/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/>
      <c r="D5" s="3"/>
      <c r="E5" s="3"/>
      <c r="F5" s="3"/>
      <c r="G5" s="38" t="s">
        <v>3</v>
      </c>
      <c r="H5" s="39"/>
      <c r="I5" s="39"/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1">H4-H5</f>
        <v>0</v>
      </c>
      <c r="I6" s="42">
        <f t="shared" si="1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/>
      <c r="C11" s="36"/>
      <c r="D11" s="43"/>
      <c r="E11" s="45"/>
      <c r="F11" s="3"/>
      <c r="G11" s="35"/>
      <c r="H11" s="36">
        <f>300*C5</f>
        <v>0</v>
      </c>
      <c r="I11" s="36"/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/>
      <c r="C12" s="39"/>
      <c r="D12" s="39"/>
      <c r="E12" s="48"/>
      <c r="F12" s="3"/>
      <c r="G12" s="38"/>
      <c r="H12" s="39">
        <f>300*C5</f>
        <v>0</v>
      </c>
      <c r="I12" s="39"/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/>
      <c r="C13" s="36"/>
      <c r="D13" s="43"/>
      <c r="E13" s="45"/>
      <c r="F13" s="3"/>
      <c r="G13" s="35"/>
      <c r="H13" s="36"/>
      <c r="I13" s="36"/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/>
      <c r="C14" s="39"/>
      <c r="D14" s="39"/>
      <c r="E14" s="48"/>
      <c r="F14" s="3"/>
      <c r="G14" s="38"/>
      <c r="H14" s="39"/>
      <c r="I14" s="39"/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5"/>
      <c r="C15" s="36"/>
      <c r="D15" s="43"/>
      <c r="E15" s="45"/>
      <c r="F15" s="3"/>
      <c r="G15" s="35"/>
      <c r="H15" s="36"/>
      <c r="I15" s="36"/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8"/>
      <c r="C16" s="39"/>
      <c r="D16" s="39"/>
      <c r="E16" s="48"/>
      <c r="F16" s="3"/>
      <c r="G16" s="38"/>
      <c r="H16" s="39"/>
      <c r="I16" s="39"/>
      <c r="J16" s="4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5"/>
      <c r="C17" s="36"/>
      <c r="D17" s="43"/>
      <c r="E17" s="45"/>
      <c r="F17" s="3"/>
      <c r="G17" s="35"/>
      <c r="H17" s="36"/>
      <c r="I17" s="36"/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8"/>
      <c r="C18" s="39"/>
      <c r="D18" s="39"/>
      <c r="E18" s="48"/>
      <c r="F18" s="3"/>
      <c r="G18" s="38"/>
      <c r="H18" s="39"/>
      <c r="I18" s="39"/>
      <c r="J18" s="4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49" t="s">
        <v>38</v>
      </c>
      <c r="C19" s="50"/>
      <c r="D19" s="50"/>
      <c r="E19" s="50"/>
      <c r="F19" s="3"/>
      <c r="G19" s="35"/>
      <c r="H19" s="36"/>
      <c r="I19" s="36"/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8"/>
      <c r="H20" s="39"/>
      <c r="I20" s="39"/>
      <c r="J20" s="48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5"/>
      <c r="H21" s="36"/>
      <c r="I21" s="36"/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8"/>
      <c r="H22" s="39"/>
      <c r="I22" s="39"/>
      <c r="J22" s="4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5"/>
      <c r="H23" s="36"/>
      <c r="I23" s="36"/>
      <c r="J23" s="4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8"/>
      <c r="H24" s="39"/>
      <c r="I24" s="39"/>
      <c r="J24" s="4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49" t="s">
        <v>38</v>
      </c>
      <c r="H25" s="50"/>
      <c r="I25" s="50"/>
      <c r="J25" s="50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69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32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32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70</v>
      </c>
      <c r="C4" s="34" t="s">
        <v>71</v>
      </c>
      <c r="D4" s="3"/>
      <c r="E4" s="3"/>
      <c r="F4" s="3"/>
      <c r="G4" s="35" t="s">
        <v>2</v>
      </c>
      <c r="H4" s="36">
        <f t="shared" ref="H4:I4" si="1">C12</f>
        <v>15000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9.0</v>
      </c>
      <c r="D5" s="3"/>
      <c r="E5" s="3"/>
      <c r="F5" s="3"/>
      <c r="G5" s="38" t="s">
        <v>3</v>
      </c>
      <c r="H5" s="39">
        <f t="shared" ref="H5:I5" si="2">H20</f>
        <v>65317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32"/>
      <c r="D6" s="3"/>
      <c r="E6" s="3"/>
      <c r="F6" s="3"/>
      <c r="G6" s="41" t="s">
        <v>38</v>
      </c>
      <c r="H6" s="42">
        <f t="shared" ref="H6:I6" si="3">H4-H5</f>
        <v>-50317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3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32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73</v>
      </c>
      <c r="C11" s="43">
        <v>15000.0</v>
      </c>
      <c r="D11" s="43">
        <v>0.0</v>
      </c>
      <c r="E11" s="45"/>
      <c r="F11" s="3"/>
      <c r="G11" s="35" t="s">
        <v>74</v>
      </c>
      <c r="H11" s="36">
        <f>300*C5</f>
        <v>2700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15000</v>
      </c>
      <c r="D12" s="50">
        <f t="shared" si="4"/>
        <v>0</v>
      </c>
      <c r="E12" s="50"/>
      <c r="F12" s="3"/>
      <c r="G12" s="38" t="s">
        <v>75</v>
      </c>
      <c r="H12" s="46">
        <v>300.0</v>
      </c>
      <c r="I12" s="46">
        <v>0.0</v>
      </c>
      <c r="J12" s="40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76</v>
      </c>
      <c r="H13" s="43">
        <v>20000.0</v>
      </c>
      <c r="I13" s="43">
        <v>0.0</v>
      </c>
      <c r="J13" s="44" t="s">
        <v>77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F14" s="3"/>
      <c r="G14" s="38" t="s">
        <v>78</v>
      </c>
      <c r="H14" s="46">
        <v>6000.0</v>
      </c>
      <c r="I14" s="46">
        <v>0.0</v>
      </c>
      <c r="J14" s="4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5" t="s">
        <v>79</v>
      </c>
      <c r="H15" s="43">
        <v>2000.0</v>
      </c>
      <c r="I15" s="43">
        <v>0.0</v>
      </c>
      <c r="J15" s="44" t="s">
        <v>80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81</v>
      </c>
      <c r="H16" s="46">
        <v>3000.0</v>
      </c>
      <c r="I16" s="46">
        <v>0.0</v>
      </c>
      <c r="J16" s="40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5" t="s">
        <v>82</v>
      </c>
      <c r="H17" s="43">
        <v>10000.0</v>
      </c>
      <c r="I17" s="43">
        <v>0.0</v>
      </c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8" t="s">
        <v>83</v>
      </c>
      <c r="H18" s="46">
        <v>6317.0</v>
      </c>
      <c r="I18" s="46">
        <v>0.0</v>
      </c>
      <c r="J18" s="5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5" t="s">
        <v>84</v>
      </c>
      <c r="H19" s="43">
        <v>15000.0</v>
      </c>
      <c r="I19" s="43">
        <v>0.0</v>
      </c>
      <c r="J19" s="44" t="s">
        <v>85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49" t="s">
        <v>38</v>
      </c>
      <c r="H20" s="50">
        <f t="shared" ref="H20:I20" si="5">sum(H10:H19)</f>
        <v>65317</v>
      </c>
      <c r="I20" s="50">
        <f t="shared" si="5"/>
        <v>0</v>
      </c>
      <c r="J20" s="5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86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87</v>
      </c>
      <c r="C4" s="55" t="s">
        <v>88</v>
      </c>
      <c r="D4" s="3"/>
      <c r="E4" s="3"/>
      <c r="F4" s="3"/>
      <c r="G4" s="35" t="s">
        <v>2</v>
      </c>
      <c r="H4" s="36">
        <f t="shared" ref="H4:I4" si="1">C15</f>
        <v>80000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16.0</v>
      </c>
      <c r="D5" s="3"/>
      <c r="E5" s="3"/>
      <c r="F5" s="3"/>
      <c r="G5" s="38" t="s">
        <v>3</v>
      </c>
      <c r="H5" s="39">
        <f t="shared" ref="H5:I5" si="2">H17</f>
        <v>125100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-45100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89</v>
      </c>
      <c r="C11" s="43">
        <v>25000.0</v>
      </c>
      <c r="D11" s="43">
        <v>0.0</v>
      </c>
      <c r="E11" s="45"/>
      <c r="F11" s="3"/>
      <c r="G11" s="35" t="s">
        <v>90</v>
      </c>
      <c r="H11" s="36">
        <f>300*C5</f>
        <v>4800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91</v>
      </c>
      <c r="C12" s="46">
        <v>25000.0</v>
      </c>
      <c r="D12" s="46">
        <v>0.0</v>
      </c>
      <c r="E12" s="48"/>
      <c r="F12" s="3"/>
      <c r="G12" s="38" t="s">
        <v>92</v>
      </c>
      <c r="H12" s="46">
        <v>300.0</v>
      </c>
      <c r="I12" s="46">
        <v>0.0</v>
      </c>
      <c r="J12" s="40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93</v>
      </c>
      <c r="C13" s="43">
        <v>15000.0</v>
      </c>
      <c r="D13" s="43">
        <v>0.0</v>
      </c>
      <c r="E13" s="45"/>
      <c r="F13" s="3"/>
      <c r="G13" s="35" t="s">
        <v>89</v>
      </c>
      <c r="H13" s="43">
        <v>30000.0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8" t="s">
        <v>94</v>
      </c>
      <c r="C14" s="46">
        <v>15000.0</v>
      </c>
      <c r="D14" s="46">
        <v>0.0</v>
      </c>
      <c r="E14" s="48"/>
      <c r="F14" s="3"/>
      <c r="G14" s="38" t="s">
        <v>91</v>
      </c>
      <c r="H14" s="46">
        <v>30000.0</v>
      </c>
      <c r="I14" s="46">
        <v>0.0</v>
      </c>
      <c r="J14" s="4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49" t="s">
        <v>38</v>
      </c>
      <c r="C15" s="50">
        <f t="shared" ref="C15:D15" si="4">sum(C11:C14)</f>
        <v>80000</v>
      </c>
      <c r="D15" s="50">
        <f t="shared" si="4"/>
        <v>0</v>
      </c>
      <c r="E15" s="50"/>
      <c r="F15" s="3"/>
      <c r="G15" s="35" t="s">
        <v>93</v>
      </c>
      <c r="H15" s="43">
        <v>30000.0</v>
      </c>
      <c r="I15" s="43">
        <v>0.0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8" t="s">
        <v>94</v>
      </c>
      <c r="H16" s="46">
        <v>30000.0</v>
      </c>
      <c r="I16" s="46">
        <v>0.0</v>
      </c>
      <c r="J16" s="40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49" t="s">
        <v>38</v>
      </c>
      <c r="H17" s="50">
        <f t="shared" ref="H17:I17" si="5">sum(H11:H16)</f>
        <v>125100</v>
      </c>
      <c r="I17" s="50">
        <f t="shared" si="5"/>
        <v>0</v>
      </c>
      <c r="J17" s="50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95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96</v>
      </c>
      <c r="C4" s="55" t="s">
        <v>97</v>
      </c>
      <c r="D4" s="3"/>
      <c r="E4" s="3"/>
      <c r="F4" s="3"/>
      <c r="G4" s="35" t="s">
        <v>2</v>
      </c>
      <c r="H4" s="36">
        <f t="shared" ref="H4:I4" si="1">C12</f>
        <v>40000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8.0</v>
      </c>
      <c r="D5" s="3"/>
      <c r="E5" s="3"/>
      <c r="F5" s="3"/>
      <c r="G5" s="38" t="s">
        <v>3</v>
      </c>
      <c r="H5" s="39">
        <f t="shared" ref="H5:I5" si="2">H15</f>
        <v>33700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6300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98</v>
      </c>
      <c r="C11" s="43">
        <v>40000.0</v>
      </c>
      <c r="D11" s="43">
        <v>0.0</v>
      </c>
      <c r="E11" s="45"/>
      <c r="F11" s="3"/>
      <c r="G11" s="35" t="s">
        <v>99</v>
      </c>
      <c r="H11" s="36">
        <f>300*C5</f>
        <v>2400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40000</v>
      </c>
      <c r="D12" s="50">
        <f t="shared" si="4"/>
        <v>0</v>
      </c>
      <c r="E12" s="50"/>
      <c r="F12" s="3"/>
      <c r="G12" s="38" t="s">
        <v>100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98</v>
      </c>
      <c r="H13" s="43">
        <v>30000.0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8" t="s">
        <v>101</v>
      </c>
      <c r="H14" s="46">
        <v>1000.0</v>
      </c>
      <c r="I14" s="46">
        <v>0.0</v>
      </c>
      <c r="J14" s="47" t="s">
        <v>102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49" t="s">
        <v>38</v>
      </c>
      <c r="H15" s="50">
        <f t="shared" ref="H15:I15" si="5">sum(H11:H14)</f>
        <v>33700</v>
      </c>
      <c r="I15" s="50">
        <f t="shared" si="5"/>
        <v>0</v>
      </c>
      <c r="J15" s="50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103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104</v>
      </c>
      <c r="C4" s="55" t="s">
        <v>105</v>
      </c>
      <c r="D4" s="3"/>
      <c r="E4" s="3"/>
      <c r="F4" s="3"/>
      <c r="G4" s="35" t="s">
        <v>2</v>
      </c>
      <c r="H4" s="36">
        <f t="shared" ref="H4:I4" si="1">C13</f>
        <v>20000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14.0</v>
      </c>
      <c r="D5" s="3"/>
      <c r="E5" s="3"/>
      <c r="F5" s="3"/>
      <c r="G5" s="38" t="s">
        <v>3</v>
      </c>
      <c r="H5" s="39">
        <f t="shared" ref="H5:I5" si="2">H14</f>
        <v>27500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-7500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106</v>
      </c>
      <c r="C11" s="43">
        <v>0.0</v>
      </c>
      <c r="D11" s="43">
        <v>0.0</v>
      </c>
      <c r="E11" s="45"/>
      <c r="F11" s="3"/>
      <c r="G11" s="35" t="s">
        <v>107</v>
      </c>
      <c r="H11" s="36">
        <f>300*C5</f>
        <v>4200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108</v>
      </c>
      <c r="C12" s="46">
        <v>20000.0</v>
      </c>
      <c r="D12" s="46">
        <v>0.0</v>
      </c>
      <c r="E12" s="48"/>
      <c r="F12" s="3"/>
      <c r="G12" s="38" t="s">
        <v>109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49" t="s">
        <v>38</v>
      </c>
      <c r="C13" s="50">
        <f t="shared" ref="C13:D13" si="4">sum(C11:C12)</f>
        <v>20000</v>
      </c>
      <c r="D13" s="50">
        <f t="shared" si="4"/>
        <v>0</v>
      </c>
      <c r="E13" s="50"/>
      <c r="F13" s="3"/>
      <c r="G13" s="35" t="s">
        <v>106</v>
      </c>
      <c r="H13" s="43">
        <v>23000.0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49" t="s">
        <v>38</v>
      </c>
      <c r="H14" s="50">
        <f t="shared" ref="H14:I14" si="5">SUM(H10:H13)</f>
        <v>27500</v>
      </c>
      <c r="I14" s="50">
        <f t="shared" si="5"/>
        <v>0</v>
      </c>
      <c r="J14" s="5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110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111</v>
      </c>
      <c r="C4" s="55" t="s">
        <v>112</v>
      </c>
      <c r="D4" s="3"/>
      <c r="E4" s="3"/>
      <c r="F4" s="3"/>
      <c r="G4" s="35" t="s">
        <v>2</v>
      </c>
      <c r="H4" s="36">
        <f t="shared" ref="H4:I4" si="1">C15</f>
        <v>19000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11.0</v>
      </c>
      <c r="D5" s="3"/>
      <c r="E5" s="3"/>
      <c r="F5" s="3"/>
      <c r="G5" s="38" t="s">
        <v>3</v>
      </c>
      <c r="H5" s="39">
        <f t="shared" ref="H5:I5" si="2">H16</f>
        <v>33600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-14600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113</v>
      </c>
      <c r="C11" s="43">
        <v>5000.0</v>
      </c>
      <c r="D11" s="43">
        <v>0.0</v>
      </c>
      <c r="E11" s="45"/>
      <c r="F11" s="3"/>
      <c r="G11" s="35" t="s">
        <v>114</v>
      </c>
      <c r="H11" s="36">
        <f>300*C5</f>
        <v>3300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40</v>
      </c>
      <c r="C12" s="46">
        <v>9000.0</v>
      </c>
      <c r="D12" s="46">
        <v>0.0</v>
      </c>
      <c r="E12" s="48"/>
      <c r="F12" s="3"/>
      <c r="G12" s="38" t="s">
        <v>115</v>
      </c>
      <c r="H12" s="46">
        <v>300.0</v>
      </c>
      <c r="I12" s="46">
        <v>0.0</v>
      </c>
      <c r="J12" s="47" t="s">
        <v>116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5" t="s">
        <v>117</v>
      </c>
      <c r="C13" s="43">
        <v>0.0</v>
      </c>
      <c r="D13" s="43">
        <v>0.0</v>
      </c>
      <c r="E13" s="45"/>
      <c r="F13" s="3"/>
      <c r="G13" s="35" t="s">
        <v>113</v>
      </c>
      <c r="H13" s="43">
        <v>10000.0</v>
      </c>
      <c r="I13" s="43">
        <v>0.0</v>
      </c>
      <c r="J13" s="44" t="s">
        <v>118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58" t="s">
        <v>119</v>
      </c>
      <c r="C14" s="59">
        <v>5000.0</v>
      </c>
      <c r="D14" s="60">
        <v>0.0</v>
      </c>
      <c r="E14" s="18"/>
      <c r="F14" s="3"/>
      <c r="G14" s="38" t="s">
        <v>117</v>
      </c>
      <c r="H14" s="46">
        <v>10000.0</v>
      </c>
      <c r="I14" s="46">
        <v>0.0</v>
      </c>
      <c r="J14" s="47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61" t="s">
        <v>38</v>
      </c>
      <c r="C15" s="62">
        <f t="shared" ref="C15:D15" si="4">sum(C11:C14)</f>
        <v>19000</v>
      </c>
      <c r="D15" s="62">
        <f t="shared" si="4"/>
        <v>0</v>
      </c>
      <c r="E15" s="30"/>
      <c r="F15" s="3"/>
      <c r="G15" s="35" t="s">
        <v>119</v>
      </c>
      <c r="H15" s="43">
        <v>10000.0</v>
      </c>
      <c r="I15" s="43">
        <v>0.0</v>
      </c>
      <c r="J15" s="44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63" t="s">
        <v>38</v>
      </c>
      <c r="H16" s="61">
        <f t="shared" ref="H16:I16" si="5">sum(H11:H15)</f>
        <v>33600</v>
      </c>
      <c r="I16" s="61">
        <f t="shared" si="5"/>
        <v>0</v>
      </c>
      <c r="J16" s="6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64"/>
      <c r="H17" s="64"/>
      <c r="I17" s="64"/>
      <c r="J17" s="6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64"/>
      <c r="H18" s="64"/>
      <c r="I18" s="64"/>
      <c r="J18" s="64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64"/>
      <c r="H19" s="64"/>
      <c r="I19" s="64"/>
      <c r="J19" s="6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120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121</v>
      </c>
      <c r="C4" s="55" t="s">
        <v>122</v>
      </c>
      <c r="D4" s="3"/>
      <c r="E4" s="3"/>
      <c r="F4" s="3"/>
      <c r="G4" s="35" t="s">
        <v>2</v>
      </c>
      <c r="H4" s="36">
        <f t="shared" ref="H4:I4" si="1">C12</f>
        <v>5000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12.0</v>
      </c>
      <c r="D5" s="3"/>
      <c r="E5" s="3"/>
      <c r="F5" s="3"/>
      <c r="G5" s="38" t="s">
        <v>3</v>
      </c>
      <c r="H5" s="39">
        <f t="shared" ref="H5:I5" si="2">H14</f>
        <v>18900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-13900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123</v>
      </c>
      <c r="C11" s="43">
        <v>5000.0</v>
      </c>
      <c r="D11" s="43">
        <v>0.0</v>
      </c>
      <c r="E11" s="45"/>
      <c r="F11" s="3"/>
      <c r="G11" s="35" t="s">
        <v>124</v>
      </c>
      <c r="H11" s="36">
        <f>300*C5</f>
        <v>3600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49" t="s">
        <v>38</v>
      </c>
      <c r="C12" s="50">
        <f t="shared" ref="C12:D12" si="4">sum(C11)</f>
        <v>5000</v>
      </c>
      <c r="D12" s="50">
        <f t="shared" si="4"/>
        <v>0</v>
      </c>
      <c r="E12" s="50"/>
      <c r="F12" s="3"/>
      <c r="G12" s="38" t="s">
        <v>125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3"/>
      <c r="C13" s="3"/>
      <c r="D13" s="3"/>
      <c r="E13" s="3"/>
      <c r="F13" s="3"/>
      <c r="G13" s="35" t="s">
        <v>123</v>
      </c>
      <c r="H13" s="43">
        <v>15000.0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49" t="s">
        <v>38</v>
      </c>
      <c r="H14" s="50">
        <f t="shared" ref="H14:I14" si="5">SUM(H11:H13)</f>
        <v>18900</v>
      </c>
      <c r="I14" s="50">
        <f t="shared" si="5"/>
        <v>0</v>
      </c>
      <c r="J14" s="50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38"/>
    <col customWidth="1" min="2" max="2" width="37.63"/>
    <col customWidth="1" min="3" max="4" width="18.88"/>
    <col customWidth="1" min="5" max="5" width="25.13"/>
    <col customWidth="1" min="6" max="6" width="6.38"/>
    <col customWidth="1" min="7" max="7" width="37.63"/>
    <col customWidth="1" min="8" max="9" width="18.88"/>
    <col customWidth="1" min="10" max="10" width="25.13"/>
  </cols>
  <sheetData>
    <row r="1" ht="45.0" customHeight="1">
      <c r="A1" s="1"/>
      <c r="B1" s="2" t="s">
        <v>126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30.0" customHeight="1">
      <c r="A2" s="3"/>
      <c r="B2" s="3"/>
      <c r="C2" s="57"/>
      <c r="D2" s="3"/>
      <c r="E2" s="3"/>
      <c r="F2" s="3"/>
      <c r="G2" s="4" t="s">
        <v>1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22.5" customHeight="1">
      <c r="A3" s="3"/>
      <c r="B3" s="31"/>
      <c r="C3" s="57"/>
      <c r="D3" s="31"/>
      <c r="E3" s="3"/>
      <c r="F3" s="3"/>
      <c r="G3" s="6"/>
      <c r="H3" s="7" t="s">
        <v>5</v>
      </c>
      <c r="I3" s="7" t="s">
        <v>6</v>
      </c>
      <c r="J3" s="8" t="s">
        <v>7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8.75" customHeight="1">
      <c r="A4" s="3"/>
      <c r="B4" s="33" t="s">
        <v>127</v>
      </c>
      <c r="C4" s="55" t="s">
        <v>128</v>
      </c>
      <c r="D4" s="3"/>
      <c r="E4" s="3"/>
      <c r="F4" s="3"/>
      <c r="G4" s="35" t="s">
        <v>2</v>
      </c>
      <c r="H4" s="36">
        <f t="shared" ref="H4:I4" si="1">C13</f>
        <v>9000</v>
      </c>
      <c r="I4" s="36">
        <f t="shared" si="1"/>
        <v>0</v>
      </c>
      <c r="J4" s="3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8.75" customHeight="1">
      <c r="A5" s="3"/>
      <c r="B5" s="33" t="s">
        <v>72</v>
      </c>
      <c r="C5" s="55">
        <v>10.0</v>
      </c>
      <c r="D5" s="3"/>
      <c r="E5" s="3"/>
      <c r="F5" s="3"/>
      <c r="G5" s="38" t="s">
        <v>3</v>
      </c>
      <c r="H5" s="39">
        <f t="shared" ref="H5:I5" si="2">H15</f>
        <v>17300</v>
      </c>
      <c r="I5" s="39">
        <f t="shared" si="2"/>
        <v>0</v>
      </c>
      <c r="J5" s="4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75" customHeight="1">
      <c r="A6" s="3"/>
      <c r="B6" s="3"/>
      <c r="C6" s="57"/>
      <c r="D6" s="3"/>
      <c r="E6" s="3"/>
      <c r="F6" s="3"/>
      <c r="G6" s="41" t="s">
        <v>38</v>
      </c>
      <c r="H6" s="42">
        <f t="shared" ref="H6:I6" si="3">H4-H5</f>
        <v>-8300</v>
      </c>
      <c r="I6" s="42">
        <f t="shared" si="3"/>
        <v>0</v>
      </c>
      <c r="J6" s="42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8.75" customHeight="1">
      <c r="A7" s="3"/>
      <c r="B7" s="3"/>
      <c r="C7" s="57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8.75" customHeight="1">
      <c r="A8" s="3"/>
      <c r="B8" s="3"/>
      <c r="C8" s="57"/>
      <c r="D8" s="3"/>
      <c r="E8" s="3"/>
      <c r="F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0.0" customHeight="1">
      <c r="A9" s="3"/>
      <c r="B9" s="5" t="s">
        <v>2</v>
      </c>
      <c r="C9" s="3"/>
      <c r="D9" s="3"/>
      <c r="E9" s="3"/>
      <c r="F9" s="3"/>
      <c r="G9" s="5" t="s">
        <v>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22.5" customHeight="1">
      <c r="A10" s="3"/>
      <c r="B10" s="9" t="s">
        <v>4</v>
      </c>
      <c r="C10" s="10" t="s">
        <v>5</v>
      </c>
      <c r="D10" s="10" t="s">
        <v>6</v>
      </c>
      <c r="E10" s="11" t="s">
        <v>7</v>
      </c>
      <c r="F10" s="3"/>
      <c r="G10" s="9" t="s">
        <v>4</v>
      </c>
      <c r="H10" s="10" t="s">
        <v>5</v>
      </c>
      <c r="I10" s="10" t="s">
        <v>6</v>
      </c>
      <c r="J10" s="11" t="s">
        <v>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8.75" customHeight="1">
      <c r="A11" s="3"/>
      <c r="B11" s="35" t="s">
        <v>40</v>
      </c>
      <c r="C11" s="43">
        <v>9000.0</v>
      </c>
      <c r="D11" s="43">
        <v>0.0</v>
      </c>
      <c r="E11" s="45"/>
      <c r="F11" s="3"/>
      <c r="G11" s="35" t="s">
        <v>129</v>
      </c>
      <c r="H11" s="36">
        <f>300*C5</f>
        <v>3000</v>
      </c>
      <c r="I11" s="43">
        <v>0.0</v>
      </c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8.75" customHeight="1">
      <c r="A12" s="3"/>
      <c r="B12" s="38" t="s">
        <v>130</v>
      </c>
      <c r="C12" s="46">
        <v>0.0</v>
      </c>
      <c r="D12" s="46">
        <v>0.0</v>
      </c>
      <c r="E12" s="48"/>
      <c r="F12" s="3"/>
      <c r="G12" s="38" t="s">
        <v>131</v>
      </c>
      <c r="H12" s="46">
        <v>300.0</v>
      </c>
      <c r="I12" s="46">
        <v>0.0</v>
      </c>
      <c r="J12" s="4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8.75" customHeight="1">
      <c r="A13" s="3"/>
      <c r="B13" s="63" t="s">
        <v>38</v>
      </c>
      <c r="C13" s="50">
        <f t="shared" ref="C13:D13" si="4">sum(C11:C12)</f>
        <v>9000</v>
      </c>
      <c r="D13" s="50">
        <f t="shared" si="4"/>
        <v>0</v>
      </c>
      <c r="E13" s="50"/>
      <c r="F13" s="3"/>
      <c r="G13" s="35" t="s">
        <v>130</v>
      </c>
      <c r="H13" s="43">
        <v>13000.0</v>
      </c>
      <c r="I13" s="43">
        <v>0.0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8.75" customHeight="1">
      <c r="A14" s="3"/>
      <c r="B14" s="3"/>
      <c r="C14" s="3"/>
      <c r="D14" s="3"/>
      <c r="E14" s="3"/>
      <c r="F14" s="3"/>
      <c r="G14" s="38" t="s">
        <v>132</v>
      </c>
      <c r="H14" s="46">
        <v>1000.0</v>
      </c>
      <c r="I14" s="46">
        <v>0.0</v>
      </c>
      <c r="J14" s="4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8.75" customHeight="1">
      <c r="A15" s="3"/>
      <c r="B15" s="3"/>
      <c r="C15" s="3"/>
      <c r="D15" s="3"/>
      <c r="E15" s="3"/>
      <c r="F15" s="3"/>
      <c r="G15" s="63" t="s">
        <v>38</v>
      </c>
      <c r="H15" s="61">
        <f t="shared" ref="H15:I15" si="5">SUM(H11:H14)</f>
        <v>17300</v>
      </c>
      <c r="I15" s="61">
        <f t="shared" si="5"/>
        <v>0</v>
      </c>
      <c r="J15" s="6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8.75" customHeight="1">
      <c r="A16" s="3"/>
      <c r="B16" s="3"/>
      <c r="C16" s="3"/>
      <c r="D16" s="3"/>
      <c r="E16" s="3"/>
      <c r="F16" s="3"/>
      <c r="G16" s="64"/>
      <c r="H16" s="64"/>
      <c r="I16" s="64"/>
      <c r="J16" s="6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8.75" customHeight="1">
      <c r="A17" s="3"/>
      <c r="B17" s="3"/>
      <c r="C17" s="3"/>
      <c r="D17" s="3"/>
      <c r="E17" s="3"/>
      <c r="F17" s="3"/>
      <c r="G17" s="64"/>
      <c r="H17" s="64"/>
      <c r="I17" s="64"/>
      <c r="J17" s="6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8.75" customHeight="1">
      <c r="A18" s="3"/>
      <c r="B18" s="3"/>
      <c r="C18" s="3"/>
      <c r="D18" s="3"/>
      <c r="E18" s="3"/>
      <c r="F18" s="3"/>
      <c r="G18" s="64"/>
      <c r="H18" s="64"/>
      <c r="I18" s="64"/>
      <c r="J18" s="64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8.75" customHeight="1">
      <c r="A19" s="3"/>
      <c r="B19" s="3"/>
      <c r="C19" s="3"/>
      <c r="D19" s="3"/>
      <c r="E19" s="3"/>
      <c r="F19" s="3"/>
      <c r="G19" s="64"/>
      <c r="H19" s="64"/>
      <c r="I19" s="64"/>
      <c r="J19" s="6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8.75" customHeight="1">
      <c r="A20" s="3"/>
      <c r="B20" s="3"/>
      <c r="C20" s="3"/>
      <c r="D20" s="3"/>
      <c r="E20" s="3"/>
      <c r="F20" s="3"/>
      <c r="G20" s="64"/>
      <c r="H20" s="64"/>
      <c r="I20" s="64"/>
      <c r="J20" s="64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8.75" customHeight="1">
      <c r="A21" s="3"/>
      <c r="B21" s="3"/>
      <c r="C21" s="3"/>
      <c r="D21" s="3"/>
      <c r="E21" s="3"/>
      <c r="F21" s="3"/>
      <c r="G21" s="64"/>
      <c r="H21" s="64"/>
      <c r="I21" s="64"/>
      <c r="J21" s="6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75" customHeight="1">
      <c r="A22" s="3"/>
      <c r="B22" s="3"/>
      <c r="C22" s="3"/>
      <c r="D22" s="3"/>
      <c r="E22" s="3"/>
      <c r="F22" s="3"/>
      <c r="G22" s="64"/>
      <c r="H22" s="64"/>
      <c r="I22" s="64"/>
      <c r="J22" s="64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8.75" customHeight="1">
      <c r="A23" s="3"/>
      <c r="B23" s="3"/>
      <c r="C23" s="3"/>
      <c r="D23" s="3"/>
      <c r="E23" s="3"/>
      <c r="F23" s="3"/>
      <c r="G23" s="64"/>
      <c r="H23" s="64"/>
      <c r="I23" s="64"/>
      <c r="J23" s="64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8.75" customHeight="1">
      <c r="A24" s="3"/>
      <c r="B24" s="3"/>
      <c r="C24" s="3"/>
      <c r="D24" s="3"/>
      <c r="E24" s="3"/>
      <c r="F24" s="3"/>
      <c r="G24" s="64"/>
      <c r="H24" s="64"/>
      <c r="I24" s="64"/>
      <c r="J24" s="64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8.75" customHeight="1">
      <c r="A25" s="3"/>
      <c r="B25" s="3"/>
      <c r="C25" s="3"/>
      <c r="D25" s="3"/>
      <c r="E25" s="3"/>
      <c r="F25" s="3"/>
      <c r="G25" s="64"/>
      <c r="H25" s="64"/>
      <c r="I25" s="64"/>
      <c r="J25" s="64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8.75" customHeight="1">
      <c r="A26" s="3"/>
      <c r="B26" s="3"/>
      <c r="C26" s="3"/>
      <c r="D26" s="3"/>
      <c r="E26" s="3"/>
      <c r="F26" s="3"/>
      <c r="G26" s="64"/>
      <c r="H26" s="64"/>
      <c r="I26" s="64"/>
      <c r="J26" s="64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8.75" customHeight="1">
      <c r="A27" s="3"/>
      <c r="B27" s="3"/>
      <c r="C27" s="3"/>
      <c r="D27" s="3"/>
      <c r="E27" s="3"/>
      <c r="F27" s="3"/>
      <c r="G27" s="64"/>
      <c r="H27" s="64"/>
      <c r="I27" s="64"/>
      <c r="J27" s="6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8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8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8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8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8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8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8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8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8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8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8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8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8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8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8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8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8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8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8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8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8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8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8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8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8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8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8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8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8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8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8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8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8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8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8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8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8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8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8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8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8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8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8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8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8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8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8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8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8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8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8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8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8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8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8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8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8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8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8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8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8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8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8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8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8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8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8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8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8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8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8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8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8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8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8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8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8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8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8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8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8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8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8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8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8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8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8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8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8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8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8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8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8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8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8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8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8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8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8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8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8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8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8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8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8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8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8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8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8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8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8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8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8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8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8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8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8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8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8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8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8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8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8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8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8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8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8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8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8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8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8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8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8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8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8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8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8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8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8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8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8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8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8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8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8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8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8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8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8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8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8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8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8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8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8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8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8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8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8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8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8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8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8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8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8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8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8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8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8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8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8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8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8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8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8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8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8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8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8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8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8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8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8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8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8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8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8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8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8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8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8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8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8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8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8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drawing r:id="rId1"/>
</worksheet>
</file>